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ivo.chopnikolov\AppData\Local\Microsoft\Windows\INetCache\Content.Outlook\H2JOM8Z8\"/>
    </mc:Choice>
  </mc:AlternateContent>
  <bookViews>
    <workbookView xWindow="0" yWindow="0" windowWidth="28800" windowHeight="12450" tabRatio="821"/>
  </bookViews>
  <sheets>
    <sheet name="To POST-FINAL" sheetId="15" r:id="rId1"/>
    <sheet name="To POST" sheetId="9" state="hidden" r:id="rId2"/>
    <sheet name="Pivot" sheetId="14" state="hidden" r:id="rId3"/>
    <sheet name="Exec Summary" sheetId="7" state="hidden" r:id="rId4"/>
    <sheet name="Sheet3" sheetId="13" state="hidden" r:id="rId5"/>
    <sheet name="GLDetail-MASTER" sheetId="1" state="hidden" r:id="rId6"/>
    <sheet name="Source Data" sheetId="2" state="hidden" r:id="rId7"/>
    <sheet name="D. Germain" sheetId="3" state="hidden" r:id="rId8"/>
    <sheet name="R. Sewda" sheetId="4" state="hidden" r:id="rId9"/>
    <sheet name="C. Dejak" sheetId="5" state="hidden" r:id="rId10"/>
  </sheets>
  <definedNames>
    <definedName name="_xlnm._FilterDatabase" localSheetId="9" hidden="1">'C. Dejak'!$A$1:$K$35</definedName>
    <definedName name="_xlnm._FilterDatabase" localSheetId="3" hidden="1">'Exec Summary'!$B$39:$E$39</definedName>
    <definedName name="_xlnm._FilterDatabase" localSheetId="5" hidden="1">'GLDetail-MASTER'!$A$1:$W$1084</definedName>
    <definedName name="_xlnm._FilterDatabase" localSheetId="6" hidden="1">'Source Data'!$A$1:$W$43</definedName>
    <definedName name="_xlnm.Print_Area" localSheetId="1">'To POST'!$B$1:$E$117</definedName>
    <definedName name="Z_21BB4EF1_3572_44A3_A7A6_53D38107CA65_.wvu.Cols" localSheetId="1" hidden="1">'To POST'!$E:$E</definedName>
    <definedName name="Z_21BB4EF1_3572_44A3_A7A6_53D38107CA65_.wvu.Cols" localSheetId="0" hidden="1">'To POST-FINAL'!$E:$E</definedName>
    <definedName name="Z_3D972BA7_4C11_43E5_ABAE_10329414A5DC_.wvu.PrintArea" localSheetId="1" hidden="1">'To POST'!$A$1:$E$96</definedName>
    <definedName name="Z_3D972BA7_4C11_43E5_ABAE_10329414A5DC_.wvu.PrintArea" localSheetId="0" hidden="1">'To POST-FINAL'!$A$1:$E$102</definedName>
    <definedName name="Z_3D972BA7_4C11_43E5_ABAE_10329414A5DC_.wvu.PrintTitles" localSheetId="1" hidden="1">'To POST'!$2:$8</definedName>
    <definedName name="Z_3D972BA7_4C11_43E5_ABAE_10329414A5DC_.wvu.PrintTitles" localSheetId="0" hidden="1">'To POST-FINAL'!$78:$80</definedName>
  </definedNames>
  <calcPr calcId="162913"/>
  <pivotCaches>
    <pivotCache cacheId="0" r:id="rId11"/>
    <pivotCache cacheId="1" r:id="rId12"/>
    <pivotCache cacheId="2" r:id="rId13"/>
    <pivotCache cacheId="3" r:id="rId14"/>
  </pivotCaches>
</workbook>
</file>

<file path=xl/calcChain.xml><?xml version="1.0" encoding="utf-8"?>
<calcChain xmlns="http://schemas.openxmlformats.org/spreadsheetml/2006/main">
  <c r="C68" i="15" l="1"/>
  <c r="C45" i="15"/>
  <c r="C137" i="15"/>
  <c r="C115" i="15" l="1"/>
  <c r="C92" i="15" l="1"/>
  <c r="F7" i="14" l="1"/>
  <c r="F6" i="14"/>
  <c r="F5" i="14"/>
  <c r="E86" i="9"/>
  <c r="D86" i="9"/>
  <c r="B86" i="9"/>
  <c r="E85" i="9"/>
  <c r="D85" i="9"/>
  <c r="B85" i="9"/>
  <c r="E84" i="9"/>
  <c r="D84" i="9"/>
  <c r="B84" i="9"/>
  <c r="E83" i="9"/>
  <c r="D83" i="9"/>
  <c r="B83" i="9"/>
  <c r="E82" i="9"/>
  <c r="D82" i="9"/>
  <c r="B82" i="9"/>
  <c r="E81" i="9"/>
  <c r="D81" i="9"/>
  <c r="B81" i="9"/>
  <c r="E80" i="9"/>
  <c r="D80" i="9"/>
  <c r="B80" i="9"/>
  <c r="E79" i="9"/>
  <c r="D79" i="9"/>
  <c r="B79" i="9"/>
  <c r="E78" i="9"/>
  <c r="D78" i="9"/>
  <c r="B78" i="9"/>
  <c r="E77" i="9"/>
  <c r="D77" i="9"/>
  <c r="B77" i="9"/>
  <c r="A82" i="9" l="1"/>
  <c r="A81" i="9"/>
  <c r="A80" i="9"/>
  <c r="A79" i="9"/>
  <c r="A78" i="9"/>
  <c r="A77" i="9"/>
  <c r="A76" i="9"/>
  <c r="A48" i="9"/>
  <c r="A47" i="9"/>
  <c r="A20" i="9"/>
  <c r="A19" i="9"/>
  <c r="A18" i="9"/>
  <c r="A17" i="9"/>
  <c r="E76" i="9"/>
  <c r="D76" i="9"/>
  <c r="B76" i="9"/>
  <c r="E48" i="9"/>
  <c r="D48" i="9"/>
  <c r="B48" i="9"/>
  <c r="E47" i="9"/>
  <c r="D47" i="9"/>
  <c r="B47" i="9"/>
  <c r="E20" i="9"/>
  <c r="D20" i="9"/>
  <c r="C20" i="9"/>
  <c r="B20" i="9"/>
  <c r="E19" i="9"/>
  <c r="D19" i="9"/>
  <c r="B19" i="9"/>
  <c r="E18" i="9"/>
  <c r="D18" i="9"/>
  <c r="C18" i="9"/>
  <c r="B18" i="9"/>
  <c r="E17" i="9"/>
  <c r="D17" i="9"/>
  <c r="C17" i="9"/>
  <c r="B17" i="9"/>
  <c r="R10" i="13"/>
  <c r="R9" i="13"/>
  <c r="Q11" i="13"/>
  <c r="Q12" i="13" s="1"/>
  <c r="J391" i="7"/>
  <c r="B40" i="7"/>
  <c r="B41" i="7"/>
  <c r="B51" i="7"/>
  <c r="B50" i="7"/>
  <c r="A49" i="7"/>
  <c r="B49" i="7" s="1"/>
  <c r="A48" i="7"/>
  <c r="B48" i="7" s="1"/>
  <c r="A47" i="7"/>
  <c r="B47" i="7" s="1"/>
  <c r="A46" i="7"/>
  <c r="B46" i="7" s="1"/>
  <c r="A45" i="7"/>
  <c r="B45" i="7" s="1"/>
  <c r="A44" i="7"/>
  <c r="B44" i="7" s="1"/>
  <c r="A43" i="7"/>
  <c r="B43" i="7" s="1"/>
  <c r="A42" i="7"/>
  <c r="A52" i="7" s="1"/>
  <c r="C84" i="9" l="1"/>
  <c r="C78" i="9"/>
  <c r="C85" i="9"/>
  <c r="C48" i="9"/>
  <c r="C47" i="9"/>
  <c r="C21" i="15"/>
  <c r="C77" i="9"/>
  <c r="C79" i="9"/>
  <c r="C19" i="9"/>
  <c r="C86" i="9"/>
  <c r="C80" i="9"/>
  <c r="C82" i="9"/>
  <c r="C76" i="9"/>
  <c r="C81" i="9"/>
  <c r="C83" i="9"/>
  <c r="R11" i="13"/>
  <c r="R12" i="13" s="1"/>
  <c r="B42" i="7"/>
  <c r="B52" i="7" s="1"/>
  <c r="G26" i="7"/>
  <c r="G24" i="7"/>
  <c r="C49" i="9" l="1"/>
  <c r="G6" i="14" s="1"/>
  <c r="H6" i="14" s="1"/>
  <c r="C87" i="9"/>
  <c r="G7" i="14" s="1"/>
  <c r="H7" i="14" s="1"/>
  <c r="C107" i="9"/>
  <c r="C21" i="9"/>
  <c r="G5" i="14" s="1"/>
  <c r="H5" i="14" s="1"/>
  <c r="G29" i="7" l="1"/>
  <c r="G28" i="7"/>
  <c r="G16" i="7"/>
  <c r="G20" i="7"/>
  <c r="G22" i="7" l="1"/>
  <c r="G33" i="7"/>
  <c r="B43" i="2"/>
  <c r="B42" i="2"/>
  <c r="B41" i="2"/>
  <c r="B40" i="2"/>
  <c r="G6" i="3"/>
  <c r="B5" i="3"/>
  <c r="B4" i="3"/>
  <c r="B3" i="3"/>
  <c r="B2" i="3"/>
  <c r="A1" i="3"/>
  <c r="B1" i="3"/>
  <c r="C1" i="3"/>
  <c r="G1" i="3"/>
  <c r="F1" i="3"/>
  <c r="H1" i="3"/>
  <c r="K1" i="3"/>
  <c r="J1" i="3"/>
  <c r="L1" i="3"/>
  <c r="G35" i="5" l="1"/>
  <c r="F44" i="5" s="1"/>
  <c r="F42" i="5" l="1"/>
  <c r="F45" i="5" s="1"/>
  <c r="F18" i="4" l="1"/>
  <c r="G7" i="4"/>
  <c r="G9" i="4" s="1"/>
  <c r="F20" i="4" s="1"/>
  <c r="G14" i="3" l="1"/>
  <c r="R1084" i="1"/>
  <c r="B1084" i="1"/>
  <c r="R1083" i="1"/>
  <c r="B1083" i="1"/>
  <c r="R1082" i="1"/>
  <c r="B1082" i="1"/>
  <c r="R1081" i="1"/>
  <c r="B1081" i="1"/>
  <c r="R1080" i="1"/>
  <c r="B1080" i="1"/>
  <c r="R1079" i="1"/>
  <c r="B1079" i="1"/>
  <c r="R1078" i="1"/>
  <c r="B1078" i="1"/>
  <c r="R1077" i="1"/>
  <c r="B1077" i="1"/>
  <c r="R1076" i="1"/>
  <c r="B1076" i="1"/>
  <c r="R1075" i="1"/>
  <c r="B1075" i="1"/>
  <c r="R1074" i="1"/>
  <c r="B1074" i="1"/>
  <c r="R1073" i="1"/>
  <c r="B1073" i="1"/>
  <c r="R1072" i="1"/>
  <c r="B1072" i="1"/>
  <c r="R1071" i="1"/>
  <c r="B1071" i="1"/>
  <c r="R1070" i="1"/>
  <c r="B1070" i="1"/>
  <c r="R1069" i="1"/>
  <c r="B1069" i="1"/>
  <c r="R1068" i="1"/>
  <c r="B1068" i="1"/>
  <c r="R1067" i="1"/>
  <c r="B1067" i="1"/>
  <c r="R1066" i="1"/>
  <c r="B1066" i="1"/>
  <c r="R1065" i="1"/>
  <c r="B1065" i="1"/>
  <c r="R1064" i="1"/>
  <c r="B1064" i="1"/>
  <c r="R1063" i="1"/>
  <c r="B1063" i="1"/>
  <c r="R1062" i="1"/>
  <c r="B1062" i="1"/>
  <c r="R1061" i="1"/>
  <c r="B1061" i="1"/>
  <c r="R1060" i="1"/>
  <c r="B1060" i="1"/>
  <c r="R1059" i="1"/>
  <c r="B1059" i="1"/>
  <c r="R1058" i="1"/>
  <c r="B1058" i="1"/>
  <c r="R1057" i="1"/>
  <c r="B1057" i="1"/>
  <c r="R1056" i="1"/>
  <c r="B1056" i="1"/>
  <c r="R1055" i="1"/>
  <c r="B1055" i="1"/>
  <c r="R1054" i="1"/>
  <c r="B1054" i="1"/>
  <c r="R1053" i="1"/>
  <c r="B1053" i="1"/>
  <c r="R1052" i="1"/>
  <c r="B1052" i="1"/>
  <c r="R1051" i="1"/>
  <c r="B1051" i="1"/>
  <c r="R1050" i="1"/>
  <c r="B1050" i="1"/>
  <c r="R1049" i="1"/>
  <c r="B1049" i="1"/>
  <c r="R1048" i="1"/>
  <c r="B1048" i="1"/>
  <c r="R1047" i="1"/>
  <c r="B1047" i="1"/>
  <c r="R1046" i="1"/>
  <c r="B1046" i="1"/>
  <c r="R920" i="1"/>
  <c r="B920" i="1"/>
  <c r="R919" i="1"/>
  <c r="B919" i="1"/>
  <c r="R1043" i="1"/>
  <c r="B1043" i="1"/>
  <c r="R1042" i="1"/>
  <c r="B1042" i="1"/>
  <c r="R1041" i="1"/>
  <c r="B1041" i="1"/>
  <c r="R1040" i="1"/>
  <c r="B1040" i="1"/>
  <c r="R1039" i="1"/>
  <c r="B1039" i="1"/>
  <c r="R1038" i="1"/>
  <c r="B1038" i="1"/>
  <c r="R1037" i="1"/>
  <c r="B1037" i="1"/>
  <c r="R1036" i="1"/>
  <c r="B1036" i="1"/>
  <c r="R1035" i="1"/>
  <c r="B1035" i="1"/>
  <c r="R1034" i="1"/>
  <c r="B1034" i="1"/>
  <c r="R1033" i="1"/>
  <c r="B1033" i="1"/>
  <c r="R1032" i="1"/>
  <c r="B1032" i="1"/>
  <c r="R1031" i="1"/>
  <c r="B1031" i="1"/>
  <c r="R1030" i="1"/>
  <c r="B1030" i="1"/>
  <c r="R1029" i="1"/>
  <c r="B1029" i="1"/>
  <c r="R1028" i="1"/>
  <c r="B1028" i="1"/>
  <c r="R1027" i="1"/>
  <c r="B1027" i="1"/>
  <c r="R1026" i="1"/>
  <c r="B1026" i="1"/>
  <c r="R1025" i="1"/>
  <c r="B1025" i="1"/>
  <c r="R1024" i="1"/>
  <c r="B1024" i="1"/>
  <c r="R1023" i="1"/>
  <c r="B1023" i="1"/>
  <c r="R1022" i="1"/>
  <c r="B1022" i="1"/>
  <c r="R1021" i="1"/>
  <c r="B1021" i="1"/>
  <c r="R1020" i="1"/>
  <c r="B1020" i="1"/>
  <c r="R1019" i="1"/>
  <c r="B1019" i="1"/>
  <c r="R1018" i="1"/>
  <c r="B1018" i="1"/>
  <c r="R1017" i="1"/>
  <c r="B1017" i="1"/>
  <c r="R1016" i="1"/>
  <c r="B1016" i="1"/>
  <c r="R1015" i="1"/>
  <c r="B1015" i="1"/>
  <c r="R1014" i="1"/>
  <c r="B1014" i="1"/>
  <c r="R1013" i="1"/>
  <c r="B1013" i="1"/>
  <c r="R1012" i="1"/>
  <c r="B1012" i="1"/>
  <c r="R1011" i="1"/>
  <c r="B1011" i="1"/>
  <c r="R1010" i="1"/>
  <c r="B1010" i="1"/>
  <c r="R1009" i="1"/>
  <c r="B1009" i="1"/>
  <c r="R1008" i="1"/>
  <c r="B1008" i="1"/>
  <c r="R1007" i="1"/>
  <c r="B1007" i="1"/>
  <c r="R1006" i="1"/>
  <c r="B1006" i="1"/>
  <c r="R1005" i="1"/>
  <c r="B1005" i="1"/>
  <c r="R1004" i="1"/>
  <c r="B1004" i="1"/>
  <c r="R1003" i="1"/>
  <c r="B1003" i="1"/>
  <c r="R1002" i="1"/>
  <c r="B1002" i="1"/>
  <c r="R1001" i="1"/>
  <c r="B1001" i="1"/>
  <c r="R1000" i="1"/>
  <c r="B1000" i="1"/>
  <c r="R999" i="1"/>
  <c r="B999" i="1"/>
  <c r="R924" i="1"/>
  <c r="B924" i="1"/>
  <c r="R923" i="1"/>
  <c r="B923" i="1"/>
  <c r="R996" i="1"/>
  <c r="B996" i="1"/>
  <c r="R995" i="1"/>
  <c r="B995" i="1"/>
  <c r="R994" i="1"/>
  <c r="B994" i="1"/>
  <c r="R993" i="1"/>
  <c r="B993" i="1"/>
  <c r="R992" i="1"/>
  <c r="B992" i="1"/>
  <c r="R991" i="1"/>
  <c r="B991" i="1"/>
  <c r="R990" i="1"/>
  <c r="B990" i="1"/>
  <c r="R989" i="1"/>
  <c r="B989" i="1"/>
  <c r="R988" i="1"/>
  <c r="B988" i="1"/>
  <c r="R987" i="1"/>
  <c r="B987" i="1"/>
  <c r="R986" i="1"/>
  <c r="B986" i="1"/>
  <c r="R985" i="1"/>
  <c r="B985" i="1"/>
  <c r="R984" i="1"/>
  <c r="B984" i="1"/>
  <c r="R983" i="1"/>
  <c r="B983" i="1"/>
  <c r="R982" i="1"/>
  <c r="B982" i="1"/>
  <c r="R981" i="1"/>
  <c r="B981" i="1"/>
  <c r="R980" i="1"/>
  <c r="B980" i="1"/>
  <c r="R979" i="1"/>
  <c r="B979" i="1"/>
  <c r="R978" i="1"/>
  <c r="B978" i="1"/>
  <c r="R977" i="1"/>
  <c r="B977" i="1"/>
  <c r="R976" i="1"/>
  <c r="B976" i="1"/>
  <c r="R975" i="1"/>
  <c r="B975" i="1"/>
  <c r="R974" i="1"/>
  <c r="B974" i="1"/>
  <c r="R973" i="1"/>
  <c r="B973" i="1"/>
  <c r="R972" i="1"/>
  <c r="B972" i="1"/>
  <c r="R971" i="1"/>
  <c r="B971" i="1"/>
  <c r="R970" i="1"/>
  <c r="B970" i="1"/>
  <c r="R969" i="1"/>
  <c r="B969" i="1"/>
  <c r="R968" i="1"/>
  <c r="B968" i="1"/>
  <c r="R967" i="1"/>
  <c r="B967" i="1"/>
  <c r="R966" i="1"/>
  <c r="B966" i="1"/>
  <c r="R965" i="1"/>
  <c r="B965" i="1"/>
  <c r="R964" i="1"/>
  <c r="B964" i="1"/>
  <c r="R963" i="1"/>
  <c r="B963" i="1"/>
  <c r="R962" i="1"/>
  <c r="B962" i="1"/>
  <c r="R961" i="1"/>
  <c r="B961" i="1"/>
  <c r="R960" i="1"/>
  <c r="B960" i="1"/>
  <c r="R959" i="1"/>
  <c r="B959" i="1"/>
  <c r="R958" i="1"/>
  <c r="B958" i="1"/>
  <c r="R957" i="1"/>
  <c r="B957" i="1"/>
  <c r="R956" i="1"/>
  <c r="B956" i="1"/>
  <c r="R955" i="1"/>
  <c r="B955" i="1"/>
  <c r="R954" i="1"/>
  <c r="B954" i="1"/>
  <c r="R953" i="1"/>
  <c r="B953" i="1"/>
  <c r="R952" i="1"/>
  <c r="B952" i="1"/>
  <c r="R951" i="1"/>
  <c r="B951" i="1"/>
  <c r="R950" i="1"/>
  <c r="B950" i="1"/>
  <c r="R949" i="1"/>
  <c r="B949" i="1"/>
  <c r="R948" i="1"/>
  <c r="B948" i="1"/>
  <c r="R947" i="1"/>
  <c r="B947" i="1"/>
  <c r="R946" i="1"/>
  <c r="B946" i="1"/>
  <c r="R945" i="1"/>
  <c r="B945" i="1"/>
  <c r="R944" i="1"/>
  <c r="B944" i="1"/>
  <c r="R943" i="1"/>
  <c r="B943" i="1"/>
  <c r="R942" i="1"/>
  <c r="B942" i="1"/>
  <c r="R941" i="1"/>
  <c r="B941" i="1"/>
  <c r="R940" i="1"/>
  <c r="B940" i="1"/>
  <c r="R939" i="1"/>
  <c r="B939" i="1"/>
  <c r="R938" i="1"/>
  <c r="B938" i="1"/>
  <c r="R937" i="1"/>
  <c r="B937" i="1"/>
  <c r="R936" i="1"/>
  <c r="B936" i="1"/>
  <c r="R935" i="1"/>
  <c r="B935" i="1"/>
  <c r="R934" i="1"/>
  <c r="B934" i="1"/>
  <c r="R933" i="1"/>
  <c r="B933" i="1"/>
  <c r="R932" i="1"/>
  <c r="B932" i="1"/>
  <c r="R931" i="1"/>
  <c r="B931" i="1"/>
  <c r="R930" i="1"/>
  <c r="B930" i="1"/>
  <c r="R929" i="1"/>
  <c r="B929" i="1"/>
  <c r="R928" i="1"/>
  <c r="B928" i="1"/>
  <c r="R927" i="1"/>
  <c r="B927" i="1"/>
  <c r="R926" i="1"/>
  <c r="B926" i="1"/>
  <c r="R918" i="1"/>
  <c r="B918" i="1"/>
  <c r="R655" i="1"/>
  <c r="B655" i="1"/>
  <c r="R654" i="1"/>
  <c r="B654" i="1"/>
  <c r="R653" i="1"/>
  <c r="B653" i="1"/>
  <c r="R652" i="1"/>
  <c r="B652" i="1"/>
  <c r="R590" i="1"/>
  <c r="B590" i="1"/>
  <c r="R589" i="1"/>
  <c r="B589" i="1"/>
  <c r="R411" i="1"/>
  <c r="B411" i="1"/>
  <c r="R917" i="1"/>
  <c r="B917" i="1"/>
  <c r="R916" i="1"/>
  <c r="B916" i="1"/>
  <c r="R915" i="1"/>
  <c r="B915" i="1"/>
  <c r="R914" i="1"/>
  <c r="B914" i="1"/>
  <c r="R913" i="1"/>
  <c r="B913" i="1"/>
  <c r="R912" i="1"/>
  <c r="B912" i="1"/>
  <c r="R911" i="1"/>
  <c r="B911" i="1"/>
  <c r="R910" i="1"/>
  <c r="B910" i="1"/>
  <c r="R909" i="1"/>
  <c r="B909" i="1"/>
  <c r="R908" i="1"/>
  <c r="B908" i="1"/>
  <c r="R907" i="1"/>
  <c r="B907" i="1"/>
  <c r="R906" i="1"/>
  <c r="B906" i="1"/>
  <c r="R905" i="1"/>
  <c r="B905" i="1"/>
  <c r="R904" i="1"/>
  <c r="B904" i="1"/>
  <c r="R903" i="1"/>
  <c r="B903" i="1"/>
  <c r="R902" i="1"/>
  <c r="B902" i="1"/>
  <c r="R901" i="1"/>
  <c r="B901" i="1"/>
  <c r="R900" i="1"/>
  <c r="B900" i="1"/>
  <c r="R899" i="1"/>
  <c r="B899" i="1"/>
  <c r="R898" i="1"/>
  <c r="B898" i="1"/>
  <c r="R897" i="1"/>
  <c r="B897" i="1"/>
  <c r="R896" i="1"/>
  <c r="B896" i="1"/>
  <c r="R895" i="1"/>
  <c r="B895" i="1"/>
  <c r="R894" i="1"/>
  <c r="B894" i="1"/>
  <c r="R893" i="1"/>
  <c r="B893" i="1"/>
  <c r="R892" i="1"/>
  <c r="B892" i="1"/>
  <c r="R891" i="1"/>
  <c r="B891" i="1"/>
  <c r="R890" i="1"/>
  <c r="B890" i="1"/>
  <c r="R889" i="1"/>
  <c r="B889" i="1"/>
  <c r="R888" i="1"/>
  <c r="B888" i="1"/>
  <c r="R887" i="1"/>
  <c r="B887" i="1"/>
  <c r="R886" i="1"/>
  <c r="B886" i="1"/>
  <c r="R885" i="1"/>
  <c r="B885" i="1"/>
  <c r="R884" i="1"/>
  <c r="B884" i="1"/>
  <c r="R883" i="1"/>
  <c r="B883" i="1"/>
  <c r="R882" i="1"/>
  <c r="B882" i="1"/>
  <c r="R881" i="1"/>
  <c r="B881" i="1"/>
  <c r="R880" i="1"/>
  <c r="B880" i="1"/>
  <c r="R879" i="1"/>
  <c r="B879" i="1"/>
  <c r="R878" i="1"/>
  <c r="B878" i="1"/>
  <c r="R877" i="1"/>
  <c r="B877" i="1"/>
  <c r="R876" i="1"/>
  <c r="B876" i="1"/>
  <c r="R875" i="1"/>
  <c r="B875" i="1"/>
  <c r="R874" i="1"/>
  <c r="B874" i="1"/>
  <c r="R873" i="1"/>
  <c r="B873" i="1"/>
  <c r="R872" i="1"/>
  <c r="B872" i="1"/>
  <c r="R871" i="1"/>
  <c r="B871" i="1"/>
  <c r="R870" i="1"/>
  <c r="B870" i="1"/>
  <c r="R869" i="1"/>
  <c r="B869" i="1"/>
  <c r="R868" i="1"/>
  <c r="B868" i="1"/>
  <c r="R867" i="1"/>
  <c r="B867" i="1"/>
  <c r="R866" i="1"/>
  <c r="B866" i="1"/>
  <c r="R865" i="1"/>
  <c r="B865" i="1"/>
  <c r="R864" i="1"/>
  <c r="B864" i="1"/>
  <c r="R863" i="1"/>
  <c r="B863" i="1"/>
  <c r="R862" i="1"/>
  <c r="B862" i="1"/>
  <c r="R861" i="1"/>
  <c r="B861" i="1"/>
  <c r="R860" i="1"/>
  <c r="B860" i="1"/>
  <c r="R859" i="1"/>
  <c r="B859" i="1"/>
  <c r="R858" i="1"/>
  <c r="B858" i="1"/>
  <c r="R857" i="1"/>
  <c r="B857" i="1"/>
  <c r="R856" i="1"/>
  <c r="B856" i="1"/>
  <c r="R855" i="1"/>
  <c r="B855" i="1"/>
  <c r="R854" i="1"/>
  <c r="B854" i="1"/>
  <c r="R853" i="1"/>
  <c r="B853" i="1"/>
  <c r="R852" i="1"/>
  <c r="B852" i="1"/>
  <c r="R851" i="1"/>
  <c r="B851" i="1"/>
  <c r="R850" i="1"/>
  <c r="B850" i="1"/>
  <c r="R849" i="1"/>
  <c r="B849" i="1"/>
  <c r="R848" i="1"/>
  <c r="B848" i="1"/>
  <c r="R847" i="1"/>
  <c r="B847" i="1"/>
  <c r="R846" i="1"/>
  <c r="B846" i="1"/>
  <c r="R845" i="1"/>
  <c r="B845" i="1"/>
  <c r="R844" i="1"/>
  <c r="B844" i="1"/>
  <c r="R843" i="1"/>
  <c r="B843" i="1"/>
  <c r="R842" i="1"/>
  <c r="B842" i="1"/>
  <c r="R841" i="1"/>
  <c r="B841" i="1"/>
  <c r="R840" i="1"/>
  <c r="B840" i="1"/>
  <c r="R839" i="1"/>
  <c r="B839" i="1"/>
  <c r="R838" i="1"/>
  <c r="B838" i="1"/>
  <c r="R837" i="1"/>
  <c r="B837" i="1"/>
  <c r="R836" i="1"/>
  <c r="B836" i="1"/>
  <c r="R835" i="1"/>
  <c r="B835" i="1"/>
  <c r="R834" i="1"/>
  <c r="B834" i="1"/>
  <c r="R833" i="1"/>
  <c r="B833" i="1"/>
  <c r="R832" i="1"/>
  <c r="B832" i="1"/>
  <c r="R831" i="1"/>
  <c r="B831" i="1"/>
  <c r="R830" i="1"/>
  <c r="B830" i="1"/>
  <c r="R829" i="1"/>
  <c r="B829" i="1"/>
  <c r="R828" i="1"/>
  <c r="B828" i="1"/>
  <c r="R827" i="1"/>
  <c r="B827" i="1"/>
  <c r="R826" i="1"/>
  <c r="B826" i="1"/>
  <c r="R825" i="1"/>
  <c r="B825" i="1"/>
  <c r="R824" i="1"/>
  <c r="B824" i="1"/>
  <c r="R823" i="1"/>
  <c r="B823" i="1"/>
  <c r="R822" i="1"/>
  <c r="B822" i="1"/>
  <c r="R821" i="1"/>
  <c r="B821" i="1"/>
  <c r="R820" i="1"/>
  <c r="B820" i="1"/>
  <c r="R819" i="1"/>
  <c r="B819" i="1"/>
  <c r="R818" i="1"/>
  <c r="B818" i="1"/>
  <c r="R817" i="1"/>
  <c r="B817" i="1"/>
  <c r="R816" i="1"/>
  <c r="B816" i="1"/>
  <c r="R815" i="1"/>
  <c r="B815" i="1"/>
  <c r="R814" i="1"/>
  <c r="B814" i="1"/>
  <c r="R813" i="1"/>
  <c r="B813" i="1"/>
  <c r="R812" i="1"/>
  <c r="B812" i="1"/>
  <c r="R811" i="1"/>
  <c r="B811" i="1"/>
  <c r="R810" i="1"/>
  <c r="B810" i="1"/>
  <c r="R809" i="1"/>
  <c r="B809" i="1"/>
  <c r="R808" i="1"/>
  <c r="B808" i="1"/>
  <c r="R807" i="1"/>
  <c r="B807" i="1"/>
  <c r="R806" i="1"/>
  <c r="B806" i="1"/>
  <c r="R805" i="1"/>
  <c r="B805" i="1"/>
  <c r="R804" i="1"/>
  <c r="B804" i="1"/>
  <c r="R803" i="1"/>
  <c r="B803" i="1"/>
  <c r="R802" i="1"/>
  <c r="B802" i="1"/>
  <c r="R801" i="1"/>
  <c r="B801" i="1"/>
  <c r="R800" i="1"/>
  <c r="B800" i="1"/>
  <c r="R799" i="1"/>
  <c r="B799" i="1"/>
  <c r="R798" i="1"/>
  <c r="B798" i="1"/>
  <c r="R797" i="1"/>
  <c r="B797" i="1"/>
  <c r="R796" i="1"/>
  <c r="B796" i="1"/>
  <c r="R795" i="1"/>
  <c r="B795" i="1"/>
  <c r="R794" i="1"/>
  <c r="B794" i="1"/>
  <c r="R793" i="1"/>
  <c r="B793" i="1"/>
  <c r="R792" i="1"/>
  <c r="B792" i="1"/>
  <c r="R791" i="1"/>
  <c r="B791" i="1"/>
  <c r="R790" i="1"/>
  <c r="B790" i="1"/>
  <c r="R789" i="1"/>
  <c r="B789" i="1"/>
  <c r="R788" i="1"/>
  <c r="B788" i="1"/>
  <c r="R787" i="1"/>
  <c r="B787" i="1"/>
  <c r="R786" i="1"/>
  <c r="B786" i="1"/>
  <c r="R785" i="1"/>
  <c r="B785" i="1"/>
  <c r="R784" i="1"/>
  <c r="B784" i="1"/>
  <c r="R783" i="1"/>
  <c r="B783" i="1"/>
  <c r="R782" i="1"/>
  <c r="B782" i="1"/>
  <c r="R781" i="1"/>
  <c r="B781" i="1"/>
  <c r="R780" i="1"/>
  <c r="B780" i="1"/>
  <c r="R779" i="1"/>
  <c r="B779" i="1"/>
  <c r="R778" i="1"/>
  <c r="B778" i="1"/>
  <c r="R777" i="1"/>
  <c r="B777" i="1"/>
  <c r="R776" i="1"/>
  <c r="B776" i="1"/>
  <c r="R775" i="1"/>
  <c r="B775" i="1"/>
  <c r="R774" i="1"/>
  <c r="B774" i="1"/>
  <c r="R773" i="1"/>
  <c r="B773" i="1"/>
  <c r="R772" i="1"/>
  <c r="B772" i="1"/>
  <c r="R771" i="1"/>
  <c r="B771" i="1"/>
  <c r="R770" i="1"/>
  <c r="B770" i="1"/>
  <c r="R769" i="1"/>
  <c r="B769" i="1"/>
  <c r="R768" i="1"/>
  <c r="B768" i="1"/>
  <c r="R767" i="1"/>
  <c r="B767" i="1"/>
  <c r="R766" i="1"/>
  <c r="B766" i="1"/>
  <c r="R765" i="1"/>
  <c r="B765" i="1"/>
  <c r="R764" i="1"/>
  <c r="B764" i="1"/>
  <c r="R763" i="1"/>
  <c r="B763" i="1"/>
  <c r="R762" i="1"/>
  <c r="B762" i="1"/>
  <c r="R761" i="1"/>
  <c r="B761" i="1"/>
  <c r="R760" i="1"/>
  <c r="B760" i="1"/>
  <c r="R759" i="1"/>
  <c r="B759" i="1"/>
  <c r="R758" i="1"/>
  <c r="B758" i="1"/>
  <c r="R757" i="1"/>
  <c r="B757" i="1"/>
  <c r="R756" i="1"/>
  <c r="B756" i="1"/>
  <c r="R755" i="1"/>
  <c r="B755" i="1"/>
  <c r="R754" i="1"/>
  <c r="B754" i="1"/>
  <c r="R753" i="1"/>
  <c r="B753" i="1"/>
  <c r="R752" i="1"/>
  <c r="B752" i="1"/>
  <c r="R751" i="1"/>
  <c r="B751" i="1"/>
  <c r="R750" i="1"/>
  <c r="B750" i="1"/>
  <c r="R749" i="1"/>
  <c r="B749" i="1"/>
  <c r="R748" i="1"/>
  <c r="B748" i="1"/>
  <c r="R747" i="1"/>
  <c r="B747" i="1"/>
  <c r="R746" i="1"/>
  <c r="B746" i="1"/>
  <c r="R745" i="1"/>
  <c r="B745" i="1"/>
  <c r="R744" i="1"/>
  <c r="B744" i="1"/>
  <c r="R743" i="1"/>
  <c r="B743" i="1"/>
  <c r="R742" i="1"/>
  <c r="B742" i="1"/>
  <c r="R741" i="1"/>
  <c r="B741" i="1"/>
  <c r="R740" i="1"/>
  <c r="B740" i="1"/>
  <c r="R739" i="1"/>
  <c r="B739" i="1"/>
  <c r="R738" i="1"/>
  <c r="B738" i="1"/>
  <c r="R737" i="1"/>
  <c r="B737" i="1"/>
  <c r="R736" i="1"/>
  <c r="B736" i="1"/>
  <c r="R735" i="1"/>
  <c r="B735" i="1"/>
  <c r="R734" i="1"/>
  <c r="B734" i="1"/>
  <c r="R733" i="1"/>
  <c r="B733" i="1"/>
  <c r="R732" i="1"/>
  <c r="B732" i="1"/>
  <c r="R731" i="1"/>
  <c r="B731" i="1"/>
  <c r="R730" i="1"/>
  <c r="B730" i="1"/>
  <c r="R729" i="1"/>
  <c r="B729" i="1"/>
  <c r="R728" i="1"/>
  <c r="B728" i="1"/>
  <c r="R727" i="1"/>
  <c r="B727" i="1"/>
  <c r="R726" i="1"/>
  <c r="B726" i="1"/>
  <c r="R725" i="1"/>
  <c r="B725" i="1"/>
  <c r="R724" i="1"/>
  <c r="B724" i="1"/>
  <c r="R723" i="1"/>
  <c r="B723" i="1"/>
  <c r="R722" i="1"/>
  <c r="B722" i="1"/>
  <c r="R721" i="1"/>
  <c r="B721" i="1"/>
  <c r="R720" i="1"/>
  <c r="B720" i="1"/>
  <c r="R719" i="1"/>
  <c r="B719" i="1"/>
  <c r="R718" i="1"/>
  <c r="B718" i="1"/>
  <c r="R717" i="1"/>
  <c r="B717" i="1"/>
  <c r="R716" i="1"/>
  <c r="B716" i="1"/>
  <c r="R715" i="1"/>
  <c r="B715" i="1"/>
  <c r="R714" i="1"/>
  <c r="B714" i="1"/>
  <c r="R713" i="1"/>
  <c r="B713" i="1"/>
  <c r="R712" i="1"/>
  <c r="B712" i="1"/>
  <c r="R711" i="1"/>
  <c r="B711" i="1"/>
  <c r="R710" i="1"/>
  <c r="B710" i="1"/>
  <c r="R709" i="1"/>
  <c r="B709" i="1"/>
  <c r="R708" i="1"/>
  <c r="B708" i="1"/>
  <c r="R707" i="1"/>
  <c r="B707" i="1"/>
  <c r="R706" i="1"/>
  <c r="B706" i="1"/>
  <c r="R705" i="1"/>
  <c r="B705" i="1"/>
  <c r="R704" i="1"/>
  <c r="B704" i="1"/>
  <c r="R703" i="1"/>
  <c r="B703" i="1"/>
  <c r="R702" i="1"/>
  <c r="B702" i="1"/>
  <c r="R701" i="1"/>
  <c r="B701" i="1"/>
  <c r="R700" i="1"/>
  <c r="B700" i="1"/>
  <c r="R699" i="1"/>
  <c r="B699" i="1"/>
  <c r="R698" i="1"/>
  <c r="B698" i="1"/>
  <c r="R697" i="1"/>
  <c r="B697" i="1"/>
  <c r="R696" i="1"/>
  <c r="B696" i="1"/>
  <c r="R695" i="1"/>
  <c r="B695" i="1"/>
  <c r="R694" i="1"/>
  <c r="B694" i="1"/>
  <c r="R693" i="1"/>
  <c r="B693" i="1"/>
  <c r="R692" i="1"/>
  <c r="B692" i="1"/>
  <c r="R691" i="1"/>
  <c r="B691" i="1"/>
  <c r="R690" i="1"/>
  <c r="B690" i="1"/>
  <c r="R689" i="1"/>
  <c r="B689" i="1"/>
  <c r="R688" i="1"/>
  <c r="B688" i="1"/>
  <c r="R687" i="1"/>
  <c r="B687" i="1"/>
  <c r="R686" i="1"/>
  <c r="B686" i="1"/>
  <c r="R685" i="1"/>
  <c r="B685" i="1"/>
  <c r="R684" i="1"/>
  <c r="B684" i="1"/>
  <c r="R683" i="1"/>
  <c r="B683" i="1"/>
  <c r="R682" i="1"/>
  <c r="B682" i="1"/>
  <c r="R681" i="1"/>
  <c r="B681" i="1"/>
  <c r="R680" i="1"/>
  <c r="B680" i="1"/>
  <c r="R679" i="1"/>
  <c r="B679" i="1"/>
  <c r="R678" i="1"/>
  <c r="B678" i="1"/>
  <c r="R677" i="1"/>
  <c r="B677" i="1"/>
  <c r="R676" i="1"/>
  <c r="B676" i="1"/>
  <c r="R675" i="1"/>
  <c r="B675" i="1"/>
  <c r="R674" i="1"/>
  <c r="B674" i="1"/>
  <c r="R673" i="1"/>
  <c r="B673" i="1"/>
  <c r="R672" i="1"/>
  <c r="B672" i="1"/>
  <c r="R671" i="1"/>
  <c r="B671" i="1"/>
  <c r="R670" i="1"/>
  <c r="B670" i="1"/>
  <c r="R669" i="1"/>
  <c r="B669" i="1"/>
  <c r="R668" i="1"/>
  <c r="B668" i="1"/>
  <c r="R667" i="1"/>
  <c r="B667" i="1"/>
  <c r="R666" i="1"/>
  <c r="B666" i="1"/>
  <c r="R665" i="1"/>
  <c r="B665" i="1"/>
  <c r="R664" i="1"/>
  <c r="B664" i="1"/>
  <c r="R663" i="1"/>
  <c r="B663" i="1"/>
  <c r="R662" i="1"/>
  <c r="B662" i="1"/>
  <c r="R661" i="1"/>
  <c r="B661" i="1"/>
  <c r="R660" i="1"/>
  <c r="B660" i="1"/>
  <c r="R659" i="1"/>
  <c r="B659" i="1"/>
  <c r="R658" i="1"/>
  <c r="B658" i="1"/>
  <c r="R657" i="1"/>
  <c r="B657" i="1"/>
  <c r="R656" i="1"/>
  <c r="B656" i="1"/>
  <c r="R410" i="1"/>
  <c r="B410" i="1"/>
  <c r="R409" i="1"/>
  <c r="B409" i="1"/>
  <c r="R392" i="1"/>
  <c r="B392" i="1"/>
  <c r="R391" i="1"/>
  <c r="B391" i="1"/>
  <c r="R651" i="1"/>
  <c r="B651" i="1"/>
  <c r="R650" i="1"/>
  <c r="B650" i="1"/>
  <c r="R649" i="1"/>
  <c r="B649" i="1"/>
  <c r="R648" i="1"/>
  <c r="B648" i="1"/>
  <c r="R647" i="1"/>
  <c r="B647" i="1"/>
  <c r="R646" i="1"/>
  <c r="B646" i="1"/>
  <c r="R645" i="1"/>
  <c r="B645" i="1"/>
  <c r="R644" i="1"/>
  <c r="B644" i="1"/>
  <c r="R643" i="1"/>
  <c r="B643" i="1"/>
  <c r="R642" i="1"/>
  <c r="B642" i="1"/>
  <c r="R641" i="1"/>
  <c r="B641" i="1"/>
  <c r="R640" i="1"/>
  <c r="B640" i="1"/>
  <c r="R639" i="1"/>
  <c r="B639" i="1"/>
  <c r="R638" i="1"/>
  <c r="B638" i="1"/>
  <c r="R637" i="1"/>
  <c r="B637" i="1"/>
  <c r="R636" i="1"/>
  <c r="B636" i="1"/>
  <c r="R635" i="1"/>
  <c r="B635" i="1"/>
  <c r="R634" i="1"/>
  <c r="B634" i="1"/>
  <c r="R633" i="1"/>
  <c r="B633" i="1"/>
  <c r="R632" i="1"/>
  <c r="B632" i="1"/>
  <c r="R631" i="1"/>
  <c r="B631" i="1"/>
  <c r="R630" i="1"/>
  <c r="B630" i="1"/>
  <c r="R629" i="1"/>
  <c r="B629" i="1"/>
  <c r="R628" i="1"/>
  <c r="B628" i="1"/>
  <c r="R627" i="1"/>
  <c r="B627" i="1"/>
  <c r="R626" i="1"/>
  <c r="B626" i="1"/>
  <c r="R625" i="1"/>
  <c r="B625" i="1"/>
  <c r="R624" i="1"/>
  <c r="B624" i="1"/>
  <c r="R623" i="1"/>
  <c r="B623" i="1"/>
  <c r="R622" i="1"/>
  <c r="B622" i="1"/>
  <c r="R621" i="1"/>
  <c r="B621" i="1"/>
  <c r="R620" i="1"/>
  <c r="B620" i="1"/>
  <c r="R619" i="1"/>
  <c r="B619" i="1"/>
  <c r="R618" i="1"/>
  <c r="B618" i="1"/>
  <c r="R617" i="1"/>
  <c r="B617" i="1"/>
  <c r="R616" i="1"/>
  <c r="B616" i="1"/>
  <c r="R615" i="1"/>
  <c r="B615" i="1"/>
  <c r="R614" i="1"/>
  <c r="B614" i="1"/>
  <c r="R613" i="1"/>
  <c r="B613" i="1"/>
  <c r="R612" i="1"/>
  <c r="B612" i="1"/>
  <c r="R611" i="1"/>
  <c r="B611" i="1"/>
  <c r="R610" i="1"/>
  <c r="B610" i="1"/>
  <c r="R609" i="1"/>
  <c r="B609" i="1"/>
  <c r="R608" i="1"/>
  <c r="B608" i="1"/>
  <c r="R607" i="1"/>
  <c r="B607" i="1"/>
  <c r="R606" i="1"/>
  <c r="B606" i="1"/>
  <c r="R605" i="1"/>
  <c r="B605" i="1"/>
  <c r="R604" i="1"/>
  <c r="B604" i="1"/>
  <c r="R603" i="1"/>
  <c r="B603" i="1"/>
  <c r="R602" i="1"/>
  <c r="B602" i="1"/>
  <c r="R601" i="1"/>
  <c r="B601" i="1"/>
  <c r="R600" i="1"/>
  <c r="B600" i="1"/>
  <c r="R599" i="1"/>
  <c r="B599" i="1"/>
  <c r="R598" i="1"/>
  <c r="B598" i="1"/>
  <c r="R597" i="1"/>
  <c r="B597" i="1"/>
  <c r="R596" i="1"/>
  <c r="B596" i="1"/>
  <c r="R595" i="1"/>
  <c r="B595" i="1"/>
  <c r="R594" i="1"/>
  <c r="B594" i="1"/>
  <c r="R593" i="1"/>
  <c r="B593" i="1"/>
  <c r="R592" i="1"/>
  <c r="B592" i="1"/>
  <c r="R591" i="1"/>
  <c r="B591" i="1"/>
  <c r="R922" i="1"/>
  <c r="B922" i="1"/>
  <c r="R921" i="1"/>
  <c r="B921" i="1"/>
  <c r="R588" i="1"/>
  <c r="B588" i="1"/>
  <c r="R587" i="1"/>
  <c r="B587" i="1"/>
  <c r="R586" i="1"/>
  <c r="B586" i="1"/>
  <c r="R585" i="1"/>
  <c r="B585" i="1"/>
  <c r="R584" i="1"/>
  <c r="B584" i="1"/>
  <c r="R583" i="1"/>
  <c r="B583" i="1"/>
  <c r="R582" i="1"/>
  <c r="B582" i="1"/>
  <c r="R581" i="1"/>
  <c r="B581" i="1"/>
  <c r="R580" i="1"/>
  <c r="B580" i="1"/>
  <c r="R579" i="1"/>
  <c r="B579" i="1"/>
  <c r="R578" i="1"/>
  <c r="B578" i="1"/>
  <c r="R577" i="1"/>
  <c r="B577" i="1"/>
  <c r="R576" i="1"/>
  <c r="B576" i="1"/>
  <c r="R575" i="1"/>
  <c r="B575" i="1"/>
  <c r="R574" i="1"/>
  <c r="B574" i="1"/>
  <c r="R573" i="1"/>
  <c r="B573" i="1"/>
  <c r="R572" i="1"/>
  <c r="B572" i="1"/>
  <c r="R571" i="1"/>
  <c r="B571" i="1"/>
  <c r="R570" i="1"/>
  <c r="B570" i="1"/>
  <c r="R569" i="1"/>
  <c r="B569" i="1"/>
  <c r="R568" i="1"/>
  <c r="B568" i="1"/>
  <c r="R567" i="1"/>
  <c r="B567" i="1"/>
  <c r="R566" i="1"/>
  <c r="B566" i="1"/>
  <c r="R565" i="1"/>
  <c r="B565" i="1"/>
  <c r="R564" i="1"/>
  <c r="B564" i="1"/>
  <c r="R563" i="1"/>
  <c r="B563" i="1"/>
  <c r="R562" i="1"/>
  <c r="B562" i="1"/>
  <c r="R561" i="1"/>
  <c r="B561" i="1"/>
  <c r="R560" i="1"/>
  <c r="B560" i="1"/>
  <c r="R559" i="1"/>
  <c r="B559" i="1"/>
  <c r="R558" i="1"/>
  <c r="B558" i="1"/>
  <c r="R557" i="1"/>
  <c r="B557" i="1"/>
  <c r="R556" i="1"/>
  <c r="B556" i="1"/>
  <c r="R555" i="1"/>
  <c r="B555" i="1"/>
  <c r="R554" i="1"/>
  <c r="B554" i="1"/>
  <c r="R553" i="1"/>
  <c r="B553" i="1"/>
  <c r="R552" i="1"/>
  <c r="B552" i="1"/>
  <c r="R551" i="1"/>
  <c r="B551" i="1"/>
  <c r="R550" i="1"/>
  <c r="B550" i="1"/>
  <c r="R549" i="1"/>
  <c r="B549" i="1"/>
  <c r="R548" i="1"/>
  <c r="B548" i="1"/>
  <c r="R547" i="1"/>
  <c r="B547" i="1"/>
  <c r="R546" i="1"/>
  <c r="B546" i="1"/>
  <c r="R545" i="1"/>
  <c r="B545" i="1"/>
  <c r="R544" i="1"/>
  <c r="B544" i="1"/>
  <c r="R543" i="1"/>
  <c r="B543" i="1"/>
  <c r="R542" i="1"/>
  <c r="B542" i="1"/>
  <c r="R541" i="1"/>
  <c r="B541" i="1"/>
  <c r="R540" i="1"/>
  <c r="B540" i="1"/>
  <c r="R539" i="1"/>
  <c r="B539" i="1"/>
  <c r="R538" i="1"/>
  <c r="B538" i="1"/>
  <c r="R537" i="1"/>
  <c r="B537" i="1"/>
  <c r="R536" i="1"/>
  <c r="B536" i="1"/>
  <c r="R535" i="1"/>
  <c r="B535" i="1"/>
  <c r="R534" i="1"/>
  <c r="B534" i="1"/>
  <c r="R533" i="1"/>
  <c r="B533" i="1"/>
  <c r="R532" i="1"/>
  <c r="B532" i="1"/>
  <c r="R531" i="1"/>
  <c r="B531" i="1"/>
  <c r="R530" i="1"/>
  <c r="B530" i="1"/>
  <c r="R529" i="1"/>
  <c r="B529" i="1"/>
  <c r="R528" i="1"/>
  <c r="B528" i="1"/>
  <c r="R527" i="1"/>
  <c r="B527" i="1"/>
  <c r="R526" i="1"/>
  <c r="B526" i="1"/>
  <c r="R525" i="1"/>
  <c r="B525" i="1"/>
  <c r="R524" i="1"/>
  <c r="B524" i="1"/>
  <c r="R523" i="1"/>
  <c r="B523" i="1"/>
  <c r="R522" i="1"/>
  <c r="B522" i="1"/>
  <c r="R521" i="1"/>
  <c r="B521" i="1"/>
  <c r="R520" i="1"/>
  <c r="B520" i="1"/>
  <c r="R519" i="1"/>
  <c r="B519" i="1"/>
  <c r="R518" i="1"/>
  <c r="B518" i="1"/>
  <c r="R517" i="1"/>
  <c r="B517" i="1"/>
  <c r="R516" i="1"/>
  <c r="B516" i="1"/>
  <c r="R515" i="1"/>
  <c r="B515" i="1"/>
  <c r="R514" i="1"/>
  <c r="B514" i="1"/>
  <c r="R513" i="1"/>
  <c r="B513" i="1"/>
  <c r="R512" i="1"/>
  <c r="B512" i="1"/>
  <c r="R511" i="1"/>
  <c r="B511" i="1"/>
  <c r="R510" i="1"/>
  <c r="B510" i="1"/>
  <c r="R509" i="1"/>
  <c r="B509" i="1"/>
  <c r="R508" i="1"/>
  <c r="B508" i="1"/>
  <c r="R507" i="1"/>
  <c r="B507" i="1"/>
  <c r="R506" i="1"/>
  <c r="B506" i="1"/>
  <c r="R505" i="1"/>
  <c r="B505" i="1"/>
  <c r="R504" i="1"/>
  <c r="B504" i="1"/>
  <c r="R503" i="1"/>
  <c r="B503" i="1"/>
  <c r="R502" i="1"/>
  <c r="B502" i="1"/>
  <c r="R501" i="1"/>
  <c r="B501" i="1"/>
  <c r="R500" i="1"/>
  <c r="B500" i="1"/>
  <c r="R499" i="1"/>
  <c r="B499" i="1"/>
  <c r="R498" i="1"/>
  <c r="B498" i="1"/>
  <c r="R497" i="1"/>
  <c r="B497" i="1"/>
  <c r="R496" i="1"/>
  <c r="B496" i="1"/>
  <c r="R495" i="1"/>
  <c r="B495" i="1"/>
  <c r="R494" i="1"/>
  <c r="B494" i="1"/>
  <c r="R493" i="1"/>
  <c r="B493" i="1"/>
  <c r="R492" i="1"/>
  <c r="B492" i="1"/>
  <c r="R491" i="1"/>
  <c r="B491" i="1"/>
  <c r="R490" i="1"/>
  <c r="B490" i="1"/>
  <c r="R489" i="1"/>
  <c r="B489" i="1"/>
  <c r="R488" i="1"/>
  <c r="B488" i="1"/>
  <c r="R487" i="1"/>
  <c r="B487" i="1"/>
  <c r="R486" i="1"/>
  <c r="B486" i="1"/>
  <c r="R485" i="1"/>
  <c r="B485" i="1"/>
  <c r="R484" i="1"/>
  <c r="B484" i="1"/>
  <c r="R483" i="1"/>
  <c r="B483" i="1"/>
  <c r="R482" i="1"/>
  <c r="B482" i="1"/>
  <c r="R481" i="1"/>
  <c r="B481" i="1"/>
  <c r="R480" i="1"/>
  <c r="B480" i="1"/>
  <c r="R479" i="1"/>
  <c r="B479" i="1"/>
  <c r="R478" i="1"/>
  <c r="B478" i="1"/>
  <c r="R477" i="1"/>
  <c r="B477" i="1"/>
  <c r="R476" i="1"/>
  <c r="B476" i="1"/>
  <c r="R475" i="1"/>
  <c r="B475" i="1"/>
  <c r="R474" i="1"/>
  <c r="B474" i="1"/>
  <c r="R473" i="1"/>
  <c r="B473" i="1"/>
  <c r="R472" i="1"/>
  <c r="B472" i="1"/>
  <c r="R471" i="1"/>
  <c r="B471" i="1"/>
  <c r="R470" i="1"/>
  <c r="B470" i="1"/>
  <c r="R469" i="1"/>
  <c r="B469" i="1"/>
  <c r="R468" i="1"/>
  <c r="B468" i="1"/>
  <c r="R467" i="1"/>
  <c r="B467" i="1"/>
  <c r="R466" i="1"/>
  <c r="B466" i="1"/>
  <c r="R465" i="1"/>
  <c r="B465" i="1"/>
  <c r="R464" i="1"/>
  <c r="B464" i="1"/>
  <c r="R463" i="1"/>
  <c r="B463" i="1"/>
  <c r="R462" i="1"/>
  <c r="B462" i="1"/>
  <c r="R461" i="1"/>
  <c r="B461" i="1"/>
  <c r="R460" i="1"/>
  <c r="B460" i="1"/>
  <c r="R459" i="1"/>
  <c r="B459" i="1"/>
  <c r="R458" i="1"/>
  <c r="B458" i="1"/>
  <c r="R457" i="1"/>
  <c r="B457" i="1"/>
  <c r="R456" i="1"/>
  <c r="B456" i="1"/>
  <c r="R455" i="1"/>
  <c r="B455" i="1"/>
  <c r="R454" i="1"/>
  <c r="B454" i="1"/>
  <c r="R453" i="1"/>
  <c r="B453" i="1"/>
  <c r="R452" i="1"/>
  <c r="B452" i="1"/>
  <c r="R451" i="1"/>
  <c r="B451" i="1"/>
  <c r="R450" i="1"/>
  <c r="B450" i="1"/>
  <c r="R449" i="1"/>
  <c r="B449" i="1"/>
  <c r="R448" i="1"/>
  <c r="B448" i="1"/>
  <c r="R447" i="1"/>
  <c r="B447" i="1"/>
  <c r="R446" i="1"/>
  <c r="B446" i="1"/>
  <c r="R445" i="1"/>
  <c r="B445" i="1"/>
  <c r="R444" i="1"/>
  <c r="B444" i="1"/>
  <c r="R443" i="1"/>
  <c r="B443" i="1"/>
  <c r="R442" i="1"/>
  <c r="B442" i="1"/>
  <c r="R441" i="1"/>
  <c r="B441" i="1"/>
  <c r="R440" i="1"/>
  <c r="B440" i="1"/>
  <c r="R439" i="1"/>
  <c r="B439" i="1"/>
  <c r="R438" i="1"/>
  <c r="B438" i="1"/>
  <c r="R437" i="1"/>
  <c r="B437" i="1"/>
  <c r="R436" i="1"/>
  <c r="B436" i="1"/>
  <c r="R435" i="1"/>
  <c r="B435" i="1"/>
  <c r="R434" i="1"/>
  <c r="B434" i="1"/>
  <c r="R433" i="1"/>
  <c r="B433" i="1"/>
  <c r="R432" i="1"/>
  <c r="B432" i="1"/>
  <c r="R431" i="1"/>
  <c r="B431" i="1"/>
  <c r="R430" i="1"/>
  <c r="B430" i="1"/>
  <c r="R429" i="1"/>
  <c r="B429" i="1"/>
  <c r="R428" i="1"/>
  <c r="B428" i="1"/>
  <c r="R427" i="1"/>
  <c r="B427" i="1"/>
  <c r="R426" i="1"/>
  <c r="B426" i="1"/>
  <c r="R425" i="1"/>
  <c r="B425" i="1"/>
  <c r="R424" i="1"/>
  <c r="B424" i="1"/>
  <c r="R423" i="1"/>
  <c r="B423" i="1"/>
  <c r="R422" i="1"/>
  <c r="B422" i="1"/>
  <c r="R421" i="1"/>
  <c r="B421" i="1"/>
  <c r="R420" i="1"/>
  <c r="B420" i="1"/>
  <c r="R419" i="1"/>
  <c r="B419" i="1"/>
  <c r="R418" i="1"/>
  <c r="B418" i="1"/>
  <c r="R417" i="1"/>
  <c r="B417" i="1"/>
  <c r="R416" i="1"/>
  <c r="B416" i="1"/>
  <c r="R415" i="1"/>
  <c r="B415" i="1"/>
  <c r="R414" i="1"/>
  <c r="B414" i="1"/>
  <c r="R413" i="1"/>
  <c r="B413" i="1"/>
  <c r="R412" i="1"/>
  <c r="B412" i="1"/>
  <c r="R390" i="1"/>
  <c r="B390" i="1"/>
  <c r="R297" i="1"/>
  <c r="B297" i="1"/>
  <c r="R296" i="1"/>
  <c r="B296" i="1"/>
  <c r="R408" i="1"/>
  <c r="B408" i="1"/>
  <c r="R407" i="1"/>
  <c r="B407" i="1"/>
  <c r="R406" i="1"/>
  <c r="B406" i="1"/>
  <c r="R405" i="1"/>
  <c r="B405" i="1"/>
  <c r="R404" i="1"/>
  <c r="B404" i="1"/>
  <c r="R403" i="1"/>
  <c r="B403" i="1"/>
  <c r="R402" i="1"/>
  <c r="B402" i="1"/>
  <c r="R401" i="1"/>
  <c r="B401" i="1"/>
  <c r="R400" i="1"/>
  <c r="B400" i="1"/>
  <c r="R399" i="1"/>
  <c r="B399" i="1"/>
  <c r="R398" i="1"/>
  <c r="B398" i="1"/>
  <c r="R397" i="1"/>
  <c r="B397" i="1"/>
  <c r="R396" i="1"/>
  <c r="B396" i="1"/>
  <c r="R395" i="1"/>
  <c r="B395" i="1"/>
  <c r="R394" i="1"/>
  <c r="B394" i="1"/>
  <c r="R393" i="1"/>
  <c r="B393" i="1"/>
  <c r="R1045" i="1"/>
  <c r="B1045" i="1"/>
  <c r="R1044" i="1"/>
  <c r="B1044" i="1"/>
  <c r="R998" i="1"/>
  <c r="B998" i="1"/>
  <c r="R389" i="1"/>
  <c r="B389" i="1"/>
  <c r="R388" i="1"/>
  <c r="B388" i="1"/>
  <c r="R387" i="1"/>
  <c r="B387" i="1"/>
  <c r="R386" i="1"/>
  <c r="B386" i="1"/>
  <c r="R385" i="1"/>
  <c r="B385" i="1"/>
  <c r="R384" i="1"/>
  <c r="B384" i="1"/>
  <c r="R383" i="1"/>
  <c r="B383" i="1"/>
  <c r="R382" i="1"/>
  <c r="B382" i="1"/>
  <c r="R381" i="1"/>
  <c r="B381" i="1"/>
  <c r="R380" i="1"/>
  <c r="B380" i="1"/>
  <c r="R379" i="1"/>
  <c r="B379" i="1"/>
  <c r="R378" i="1"/>
  <c r="B378" i="1"/>
  <c r="R377" i="1"/>
  <c r="B377" i="1"/>
  <c r="R376" i="1"/>
  <c r="B376" i="1"/>
  <c r="R375" i="1"/>
  <c r="B375" i="1"/>
  <c r="R374" i="1"/>
  <c r="B374" i="1"/>
  <c r="R373" i="1"/>
  <c r="B373" i="1"/>
  <c r="R372" i="1"/>
  <c r="B372" i="1"/>
  <c r="R371" i="1"/>
  <c r="B371" i="1"/>
  <c r="R370" i="1"/>
  <c r="B370" i="1"/>
  <c r="R369" i="1"/>
  <c r="B369" i="1"/>
  <c r="R368" i="1"/>
  <c r="B368" i="1"/>
  <c r="R367" i="1"/>
  <c r="B367" i="1"/>
  <c r="R366" i="1"/>
  <c r="B366" i="1"/>
  <c r="R365" i="1"/>
  <c r="B365" i="1"/>
  <c r="R364" i="1"/>
  <c r="B364" i="1"/>
  <c r="R363" i="1"/>
  <c r="B363" i="1"/>
  <c r="R362" i="1"/>
  <c r="B362" i="1"/>
  <c r="R361" i="1"/>
  <c r="B361" i="1"/>
  <c r="R360" i="1"/>
  <c r="B360" i="1"/>
  <c r="R359" i="1"/>
  <c r="B359" i="1"/>
  <c r="R358" i="1"/>
  <c r="B358" i="1"/>
  <c r="R357" i="1"/>
  <c r="B357" i="1"/>
  <c r="R356" i="1"/>
  <c r="B356" i="1"/>
  <c r="R355" i="1"/>
  <c r="B355" i="1"/>
  <c r="R354" i="1"/>
  <c r="B354" i="1"/>
  <c r="R353" i="1"/>
  <c r="B353" i="1"/>
  <c r="R352" i="1"/>
  <c r="B352" i="1"/>
  <c r="R351" i="1"/>
  <c r="B351" i="1"/>
  <c r="R350" i="1"/>
  <c r="B350" i="1"/>
  <c r="R349" i="1"/>
  <c r="B349" i="1"/>
  <c r="R348" i="1"/>
  <c r="B348" i="1"/>
  <c r="R347" i="1"/>
  <c r="B347" i="1"/>
  <c r="R346" i="1"/>
  <c r="B346" i="1"/>
  <c r="R345" i="1"/>
  <c r="B345" i="1"/>
  <c r="R344" i="1"/>
  <c r="B344" i="1"/>
  <c r="R343" i="1"/>
  <c r="B343" i="1"/>
  <c r="R342" i="1"/>
  <c r="B342" i="1"/>
  <c r="R341" i="1"/>
  <c r="B341" i="1"/>
  <c r="R340" i="1"/>
  <c r="B340" i="1"/>
  <c r="R339" i="1"/>
  <c r="B339" i="1"/>
  <c r="R338" i="1"/>
  <c r="B338" i="1"/>
  <c r="R337" i="1"/>
  <c r="B337" i="1"/>
  <c r="R336" i="1"/>
  <c r="B336" i="1"/>
  <c r="R335" i="1"/>
  <c r="B335" i="1"/>
  <c r="R334" i="1"/>
  <c r="B334" i="1"/>
  <c r="R333" i="1"/>
  <c r="B333" i="1"/>
  <c r="R332" i="1"/>
  <c r="B332" i="1"/>
  <c r="R331" i="1"/>
  <c r="B331" i="1"/>
  <c r="R330" i="1"/>
  <c r="B330" i="1"/>
  <c r="R329" i="1"/>
  <c r="B329" i="1"/>
  <c r="R328" i="1"/>
  <c r="B328" i="1"/>
  <c r="R327" i="1"/>
  <c r="B327" i="1"/>
  <c r="R326" i="1"/>
  <c r="B326" i="1"/>
  <c r="R325" i="1"/>
  <c r="B325" i="1"/>
  <c r="R324" i="1"/>
  <c r="B324" i="1"/>
  <c r="R323" i="1"/>
  <c r="B323" i="1"/>
  <c r="R322" i="1"/>
  <c r="B322" i="1"/>
  <c r="R321" i="1"/>
  <c r="B321" i="1"/>
  <c r="R320" i="1"/>
  <c r="B320" i="1"/>
  <c r="R319" i="1"/>
  <c r="B319" i="1"/>
  <c r="R318" i="1"/>
  <c r="B318" i="1"/>
  <c r="R317" i="1"/>
  <c r="B317" i="1"/>
  <c r="R316" i="1"/>
  <c r="B316" i="1"/>
  <c r="R315" i="1"/>
  <c r="B315" i="1"/>
  <c r="R314" i="1"/>
  <c r="B314" i="1"/>
  <c r="R313" i="1"/>
  <c r="B313" i="1"/>
  <c r="R312" i="1"/>
  <c r="B312" i="1"/>
  <c r="R311" i="1"/>
  <c r="B311" i="1"/>
  <c r="R310" i="1"/>
  <c r="B310" i="1"/>
  <c r="R309" i="1"/>
  <c r="B309" i="1"/>
  <c r="R308" i="1"/>
  <c r="B308" i="1"/>
  <c r="R307" i="1"/>
  <c r="B307" i="1"/>
  <c r="R306" i="1"/>
  <c r="B306" i="1"/>
  <c r="R305" i="1"/>
  <c r="B305" i="1"/>
  <c r="R304" i="1"/>
  <c r="B304" i="1"/>
  <c r="R303" i="1"/>
  <c r="B303" i="1"/>
  <c r="R302" i="1"/>
  <c r="B302" i="1"/>
  <c r="R301" i="1"/>
  <c r="B301" i="1"/>
  <c r="R300" i="1"/>
  <c r="B300" i="1"/>
  <c r="R299" i="1"/>
  <c r="B299" i="1"/>
  <c r="R298" i="1"/>
  <c r="B298" i="1"/>
  <c r="R295" i="1"/>
  <c r="B295" i="1"/>
  <c r="R294" i="1"/>
  <c r="B294" i="1"/>
  <c r="R293" i="1"/>
  <c r="B293" i="1"/>
  <c r="R292" i="1"/>
  <c r="B292" i="1"/>
  <c r="R291" i="1"/>
  <c r="B291" i="1"/>
  <c r="R290" i="1"/>
  <c r="B290" i="1"/>
  <c r="R289" i="1"/>
  <c r="B289" i="1"/>
  <c r="R106" i="1"/>
  <c r="B106" i="1"/>
  <c r="R105" i="1"/>
  <c r="B105" i="1"/>
  <c r="R288" i="1"/>
  <c r="B288" i="1"/>
  <c r="R287" i="1"/>
  <c r="B287" i="1"/>
  <c r="R286" i="1"/>
  <c r="B286" i="1"/>
  <c r="R285" i="1"/>
  <c r="B285" i="1"/>
  <c r="R284" i="1"/>
  <c r="B284" i="1"/>
  <c r="R283" i="1"/>
  <c r="B283" i="1"/>
  <c r="R282" i="1"/>
  <c r="B282" i="1"/>
  <c r="R281" i="1"/>
  <c r="B281" i="1"/>
  <c r="R280" i="1"/>
  <c r="B280" i="1"/>
  <c r="R279" i="1"/>
  <c r="B279" i="1"/>
  <c r="R278" i="1"/>
  <c r="B278" i="1"/>
  <c r="R277" i="1"/>
  <c r="B277" i="1"/>
  <c r="R276" i="1"/>
  <c r="B276" i="1"/>
  <c r="R275" i="1"/>
  <c r="B275" i="1"/>
  <c r="R274" i="1"/>
  <c r="B274" i="1"/>
  <c r="R273" i="1"/>
  <c r="B273" i="1"/>
  <c r="R272" i="1"/>
  <c r="B272" i="1"/>
  <c r="R271" i="1"/>
  <c r="B271" i="1"/>
  <c r="R270" i="1"/>
  <c r="B270" i="1"/>
  <c r="R269" i="1"/>
  <c r="B269" i="1"/>
  <c r="R268" i="1"/>
  <c r="B268" i="1"/>
  <c r="R267" i="1"/>
  <c r="B267" i="1"/>
  <c r="R266" i="1"/>
  <c r="B266" i="1"/>
  <c r="R265" i="1"/>
  <c r="B265" i="1"/>
  <c r="R264" i="1"/>
  <c r="B264" i="1"/>
  <c r="R263" i="1"/>
  <c r="B263" i="1"/>
  <c r="R262" i="1"/>
  <c r="B262" i="1"/>
  <c r="R261" i="1"/>
  <c r="B261" i="1"/>
  <c r="R260" i="1"/>
  <c r="B260" i="1"/>
  <c r="R259" i="1"/>
  <c r="B259" i="1"/>
  <c r="R258" i="1"/>
  <c r="B258" i="1"/>
  <c r="R257" i="1"/>
  <c r="B257" i="1"/>
  <c r="R256" i="1"/>
  <c r="B256" i="1"/>
  <c r="R255" i="1"/>
  <c r="B255" i="1"/>
  <c r="R254" i="1"/>
  <c r="B254" i="1"/>
  <c r="R253" i="1"/>
  <c r="B253" i="1"/>
  <c r="R252" i="1"/>
  <c r="B252" i="1"/>
  <c r="R251" i="1"/>
  <c r="B251" i="1"/>
  <c r="R250" i="1"/>
  <c r="B250" i="1"/>
  <c r="R249" i="1"/>
  <c r="B249" i="1"/>
  <c r="R248" i="1"/>
  <c r="B248" i="1"/>
  <c r="R247" i="1"/>
  <c r="B247" i="1"/>
  <c r="R246" i="1"/>
  <c r="B246" i="1"/>
  <c r="R245" i="1"/>
  <c r="B245" i="1"/>
  <c r="R244" i="1"/>
  <c r="B244" i="1"/>
  <c r="R243" i="1"/>
  <c r="B243" i="1"/>
  <c r="R242" i="1"/>
  <c r="B242" i="1"/>
  <c r="R241" i="1"/>
  <c r="B241" i="1"/>
  <c r="R240" i="1"/>
  <c r="B240" i="1"/>
  <c r="R239" i="1"/>
  <c r="B239" i="1"/>
  <c r="R238" i="1"/>
  <c r="B238" i="1"/>
  <c r="R237" i="1"/>
  <c r="B237" i="1"/>
  <c r="R236" i="1"/>
  <c r="B236" i="1"/>
  <c r="R235" i="1"/>
  <c r="B235" i="1"/>
  <c r="R234" i="1"/>
  <c r="B234" i="1"/>
  <c r="R233" i="1"/>
  <c r="B233" i="1"/>
  <c r="R232" i="1"/>
  <c r="B232" i="1"/>
  <c r="R231" i="1"/>
  <c r="B231" i="1"/>
  <c r="R230" i="1"/>
  <c r="B230" i="1"/>
  <c r="R229" i="1"/>
  <c r="B229" i="1"/>
  <c r="R228" i="1"/>
  <c r="B228" i="1"/>
  <c r="R227" i="1"/>
  <c r="B227" i="1"/>
  <c r="R226" i="1"/>
  <c r="B226" i="1"/>
  <c r="R225" i="1"/>
  <c r="B225" i="1"/>
  <c r="R224" i="1"/>
  <c r="B224" i="1"/>
  <c r="R223" i="1"/>
  <c r="B223" i="1"/>
  <c r="R222" i="1"/>
  <c r="B222" i="1"/>
  <c r="R221" i="1"/>
  <c r="B221" i="1"/>
  <c r="R220" i="1"/>
  <c r="B220" i="1"/>
  <c r="R219" i="1"/>
  <c r="B219" i="1"/>
  <c r="R218" i="1"/>
  <c r="B218" i="1"/>
  <c r="R217" i="1"/>
  <c r="B217" i="1"/>
  <c r="R216" i="1"/>
  <c r="B216" i="1"/>
  <c r="R215" i="1"/>
  <c r="B215" i="1"/>
  <c r="R214" i="1"/>
  <c r="B214" i="1"/>
  <c r="R213" i="1"/>
  <c r="B213" i="1"/>
  <c r="R212" i="1"/>
  <c r="B212" i="1"/>
  <c r="R211" i="1"/>
  <c r="B211" i="1"/>
  <c r="R210" i="1"/>
  <c r="B210" i="1"/>
  <c r="R209" i="1"/>
  <c r="B209" i="1"/>
  <c r="R208" i="1"/>
  <c r="B208" i="1"/>
  <c r="R207" i="1"/>
  <c r="B207" i="1"/>
  <c r="R206" i="1"/>
  <c r="B206" i="1"/>
  <c r="R205" i="1"/>
  <c r="B205" i="1"/>
  <c r="R204" i="1"/>
  <c r="B204" i="1"/>
  <c r="R203" i="1"/>
  <c r="B203" i="1"/>
  <c r="R202" i="1"/>
  <c r="B202" i="1"/>
  <c r="R201" i="1"/>
  <c r="B201" i="1"/>
  <c r="R200" i="1"/>
  <c r="B200" i="1"/>
  <c r="R199" i="1"/>
  <c r="B199" i="1"/>
  <c r="R198" i="1"/>
  <c r="B198" i="1"/>
  <c r="R197" i="1"/>
  <c r="B197" i="1"/>
  <c r="R196" i="1"/>
  <c r="B196" i="1"/>
  <c r="R195" i="1"/>
  <c r="B195" i="1"/>
  <c r="R194" i="1"/>
  <c r="B194" i="1"/>
  <c r="R193" i="1"/>
  <c r="B193" i="1"/>
  <c r="R192" i="1"/>
  <c r="B192" i="1"/>
  <c r="R191" i="1"/>
  <c r="B191" i="1"/>
  <c r="R190" i="1"/>
  <c r="B190" i="1"/>
  <c r="R189" i="1"/>
  <c r="B189" i="1"/>
  <c r="R188" i="1"/>
  <c r="B188" i="1"/>
  <c r="R187" i="1"/>
  <c r="B187" i="1"/>
  <c r="R186" i="1"/>
  <c r="B186" i="1"/>
  <c r="R185" i="1"/>
  <c r="B185" i="1"/>
  <c r="R184" i="1"/>
  <c r="B184" i="1"/>
  <c r="R183" i="1"/>
  <c r="B183" i="1"/>
  <c r="R182" i="1"/>
  <c r="B182" i="1"/>
  <c r="R181" i="1"/>
  <c r="B181" i="1"/>
  <c r="R180" i="1"/>
  <c r="B180" i="1"/>
  <c r="R179" i="1"/>
  <c r="B179" i="1"/>
  <c r="R178" i="1"/>
  <c r="B178" i="1"/>
  <c r="R177" i="1"/>
  <c r="B177" i="1"/>
  <c r="R176" i="1"/>
  <c r="B176" i="1"/>
  <c r="R175" i="1"/>
  <c r="B175" i="1"/>
  <c r="R174" i="1"/>
  <c r="B174" i="1"/>
  <c r="R173" i="1"/>
  <c r="B173" i="1"/>
  <c r="R172" i="1"/>
  <c r="B172" i="1"/>
  <c r="R171" i="1"/>
  <c r="B171" i="1"/>
  <c r="R170" i="1"/>
  <c r="B170" i="1"/>
  <c r="R169" i="1"/>
  <c r="B169" i="1"/>
  <c r="R168" i="1"/>
  <c r="B168" i="1"/>
  <c r="R167" i="1"/>
  <c r="B167" i="1"/>
  <c r="R166" i="1"/>
  <c r="B166" i="1"/>
  <c r="R165" i="1"/>
  <c r="B165" i="1"/>
  <c r="R164" i="1"/>
  <c r="B164" i="1"/>
  <c r="R163" i="1"/>
  <c r="B163" i="1"/>
  <c r="R162" i="1"/>
  <c r="B162" i="1"/>
  <c r="R161" i="1"/>
  <c r="B161" i="1"/>
  <c r="R160" i="1"/>
  <c r="B160" i="1"/>
  <c r="R159" i="1"/>
  <c r="B159" i="1"/>
  <c r="R158" i="1"/>
  <c r="B158" i="1"/>
  <c r="R157" i="1"/>
  <c r="B157" i="1"/>
  <c r="R156" i="1"/>
  <c r="B156" i="1"/>
  <c r="R155" i="1"/>
  <c r="B155" i="1"/>
  <c r="R154" i="1"/>
  <c r="B154" i="1"/>
  <c r="R153" i="1"/>
  <c r="B153" i="1"/>
  <c r="R152" i="1"/>
  <c r="B152" i="1"/>
  <c r="R151" i="1"/>
  <c r="B151" i="1"/>
  <c r="R150" i="1"/>
  <c r="B150" i="1"/>
  <c r="R149" i="1"/>
  <c r="B149" i="1"/>
  <c r="R148" i="1"/>
  <c r="B148" i="1"/>
  <c r="R147" i="1"/>
  <c r="B147" i="1"/>
  <c r="R146" i="1"/>
  <c r="B146" i="1"/>
  <c r="R145" i="1"/>
  <c r="B145" i="1"/>
  <c r="R144" i="1"/>
  <c r="B144" i="1"/>
  <c r="R143" i="1"/>
  <c r="B143" i="1"/>
  <c r="R142" i="1"/>
  <c r="B142" i="1"/>
  <c r="R141" i="1"/>
  <c r="B141" i="1"/>
  <c r="R140" i="1"/>
  <c r="B140" i="1"/>
  <c r="R139" i="1"/>
  <c r="B139" i="1"/>
  <c r="R138" i="1"/>
  <c r="B138" i="1"/>
  <c r="R137" i="1"/>
  <c r="B137" i="1"/>
  <c r="R136" i="1"/>
  <c r="B136" i="1"/>
  <c r="R135" i="1"/>
  <c r="B135" i="1"/>
  <c r="R134" i="1"/>
  <c r="B134" i="1"/>
  <c r="R133" i="1"/>
  <c r="B133" i="1"/>
  <c r="R132" i="1"/>
  <c r="B132" i="1"/>
  <c r="R131" i="1"/>
  <c r="B131" i="1"/>
  <c r="R130" i="1"/>
  <c r="B130" i="1"/>
  <c r="R129" i="1"/>
  <c r="B129" i="1"/>
  <c r="R128" i="1"/>
  <c r="B128" i="1"/>
  <c r="R127" i="1"/>
  <c r="B127" i="1"/>
  <c r="R126" i="1"/>
  <c r="B126" i="1"/>
  <c r="R125" i="1"/>
  <c r="B125" i="1"/>
  <c r="R124" i="1"/>
  <c r="B124" i="1"/>
  <c r="R123" i="1"/>
  <c r="B123" i="1"/>
  <c r="R122" i="1"/>
  <c r="B122" i="1"/>
  <c r="R121" i="1"/>
  <c r="B121" i="1"/>
  <c r="R120" i="1"/>
  <c r="B120" i="1"/>
  <c r="R119" i="1"/>
  <c r="B119" i="1"/>
  <c r="R118" i="1"/>
  <c r="B118" i="1"/>
  <c r="R117" i="1"/>
  <c r="B117" i="1"/>
  <c r="R116" i="1"/>
  <c r="B116" i="1"/>
  <c r="R115" i="1"/>
  <c r="B115" i="1"/>
  <c r="R114" i="1"/>
  <c r="B114" i="1"/>
  <c r="R113" i="1"/>
  <c r="B113" i="1"/>
  <c r="R112" i="1"/>
  <c r="B112" i="1"/>
  <c r="R111" i="1"/>
  <c r="B111" i="1"/>
  <c r="R110" i="1"/>
  <c r="B110" i="1"/>
  <c r="R109" i="1"/>
  <c r="B109" i="1"/>
  <c r="R108" i="1"/>
  <c r="B108" i="1"/>
  <c r="R107" i="1"/>
  <c r="B107" i="1"/>
  <c r="R997" i="1"/>
  <c r="B997" i="1"/>
  <c r="R925" i="1"/>
  <c r="B925" i="1"/>
  <c r="R104" i="1"/>
  <c r="B104" i="1"/>
  <c r="R103" i="1"/>
  <c r="B103" i="1"/>
  <c r="R102" i="1"/>
  <c r="B102" i="1"/>
  <c r="R101" i="1"/>
  <c r="B101" i="1"/>
  <c r="R100" i="1"/>
  <c r="B100" i="1"/>
  <c r="R99" i="1"/>
  <c r="B99" i="1"/>
  <c r="R98" i="1"/>
  <c r="B98" i="1"/>
  <c r="R97" i="1"/>
  <c r="B97" i="1"/>
  <c r="R96" i="1"/>
  <c r="B96" i="1"/>
  <c r="R95" i="1"/>
  <c r="B95" i="1"/>
  <c r="R94" i="1"/>
  <c r="B94" i="1"/>
  <c r="R93" i="1"/>
  <c r="B93" i="1"/>
  <c r="R92" i="1"/>
  <c r="B92" i="1"/>
  <c r="R91" i="1"/>
  <c r="B91" i="1"/>
  <c r="R90" i="1"/>
  <c r="B90" i="1"/>
  <c r="R89" i="1"/>
  <c r="B89" i="1"/>
  <c r="R88" i="1"/>
  <c r="B88" i="1"/>
  <c r="R87" i="1"/>
  <c r="B87" i="1"/>
  <c r="R86" i="1"/>
  <c r="B86" i="1"/>
  <c r="R85" i="1"/>
  <c r="B85" i="1"/>
  <c r="R84" i="1"/>
  <c r="B84" i="1"/>
  <c r="R83" i="1"/>
  <c r="B83" i="1"/>
  <c r="R82" i="1"/>
  <c r="B82" i="1"/>
  <c r="R81" i="1"/>
  <c r="B81" i="1"/>
  <c r="R80" i="1"/>
  <c r="B80" i="1"/>
  <c r="R79" i="1"/>
  <c r="B79" i="1"/>
  <c r="R78" i="1"/>
  <c r="B78" i="1"/>
  <c r="R77" i="1"/>
  <c r="B77" i="1"/>
  <c r="R76" i="1"/>
  <c r="B76" i="1"/>
  <c r="R75" i="1"/>
  <c r="B75" i="1"/>
  <c r="R74" i="1"/>
  <c r="B74" i="1"/>
  <c r="R73" i="1"/>
  <c r="B73" i="1"/>
  <c r="R72" i="1"/>
  <c r="B72" i="1"/>
  <c r="R71" i="1"/>
  <c r="B71" i="1"/>
  <c r="R70" i="1"/>
  <c r="B70" i="1"/>
  <c r="R69" i="1"/>
  <c r="B69" i="1"/>
  <c r="R68" i="1"/>
  <c r="B68" i="1"/>
  <c r="R67" i="1"/>
  <c r="B67" i="1"/>
  <c r="R66" i="1"/>
  <c r="B66" i="1"/>
  <c r="R65" i="1"/>
  <c r="B65" i="1"/>
  <c r="R64" i="1"/>
  <c r="B64" i="1"/>
  <c r="R63" i="1"/>
  <c r="B63" i="1"/>
  <c r="R62" i="1"/>
  <c r="B62" i="1"/>
  <c r="R61" i="1"/>
  <c r="B61" i="1"/>
  <c r="R60" i="1"/>
  <c r="B60" i="1"/>
  <c r="R59" i="1"/>
  <c r="B59" i="1"/>
  <c r="R58" i="1"/>
  <c r="B58" i="1"/>
  <c r="R57" i="1"/>
  <c r="B57" i="1"/>
  <c r="R56" i="1"/>
  <c r="B56" i="1"/>
  <c r="R55" i="1"/>
  <c r="B55" i="1"/>
  <c r="R54" i="1"/>
  <c r="B54" i="1"/>
  <c r="R53" i="1"/>
  <c r="B53" i="1"/>
  <c r="R52" i="1"/>
  <c r="B52" i="1"/>
  <c r="R51" i="1"/>
  <c r="B51" i="1"/>
  <c r="R50" i="1"/>
  <c r="B50" i="1"/>
  <c r="R49" i="1"/>
  <c r="B49" i="1"/>
  <c r="R48" i="1"/>
  <c r="B48" i="1"/>
  <c r="R47" i="1"/>
  <c r="B47" i="1"/>
  <c r="R46" i="1"/>
  <c r="B46" i="1"/>
  <c r="R45" i="1"/>
  <c r="B45" i="1"/>
  <c r="R44" i="1"/>
  <c r="B44" i="1"/>
  <c r="R43" i="1"/>
  <c r="B43" i="1"/>
  <c r="R42" i="1"/>
  <c r="B42" i="1"/>
  <c r="R41" i="1"/>
  <c r="B41" i="1"/>
  <c r="R40" i="1"/>
  <c r="B40" i="1"/>
  <c r="R39" i="1"/>
  <c r="B39" i="1"/>
  <c r="R38" i="1"/>
  <c r="B38" i="1"/>
  <c r="R37" i="1"/>
  <c r="B37" i="1"/>
  <c r="R36" i="1"/>
  <c r="B36" i="1"/>
  <c r="R35" i="1"/>
  <c r="B35" i="1"/>
  <c r="R34" i="1"/>
  <c r="B34" i="1"/>
  <c r="R33" i="1"/>
  <c r="B33" i="1"/>
  <c r="R32" i="1"/>
  <c r="B32" i="1"/>
  <c r="R31" i="1"/>
  <c r="B31" i="1"/>
  <c r="R30" i="1"/>
  <c r="B30" i="1"/>
  <c r="R29" i="1"/>
  <c r="B29" i="1"/>
  <c r="R28" i="1"/>
  <c r="B28" i="1"/>
  <c r="R27" i="1"/>
  <c r="B27" i="1"/>
  <c r="R26" i="1"/>
  <c r="B26" i="1"/>
  <c r="R25" i="1"/>
  <c r="B25" i="1"/>
  <c r="R24" i="1"/>
  <c r="B24" i="1"/>
  <c r="R23" i="1"/>
  <c r="B23" i="1"/>
  <c r="R22" i="1"/>
  <c r="B22" i="1"/>
  <c r="R21" i="1"/>
  <c r="B21" i="1"/>
  <c r="R20" i="1"/>
  <c r="B20" i="1"/>
  <c r="R19" i="1"/>
  <c r="B19" i="1"/>
  <c r="R18" i="1"/>
  <c r="B18" i="1"/>
  <c r="R17" i="1"/>
  <c r="B17" i="1"/>
  <c r="R16" i="1"/>
  <c r="B16" i="1"/>
  <c r="R15" i="1"/>
  <c r="B15" i="1"/>
  <c r="R14" i="1"/>
  <c r="B14" i="1"/>
  <c r="R13" i="1"/>
  <c r="B13" i="1"/>
  <c r="R12" i="1"/>
  <c r="B12" i="1"/>
  <c r="R11" i="1"/>
  <c r="B11" i="1"/>
  <c r="R10" i="1"/>
  <c r="B10" i="1"/>
  <c r="R9" i="1"/>
  <c r="B9" i="1"/>
  <c r="R8" i="1"/>
  <c r="B8" i="1"/>
  <c r="R7" i="1"/>
  <c r="B7" i="1"/>
  <c r="R6" i="1"/>
  <c r="B6" i="1"/>
  <c r="R5" i="1"/>
  <c r="B5" i="1"/>
  <c r="R4" i="1"/>
  <c r="B4" i="1"/>
  <c r="R3" i="1"/>
  <c r="B3" i="1"/>
  <c r="R2" i="1"/>
  <c r="B2" i="1"/>
  <c r="G17" i="3" l="1"/>
  <c r="G16" i="3" l="1"/>
</calcChain>
</file>

<file path=xl/sharedStrings.xml><?xml version="1.0" encoding="utf-8"?>
<sst xmlns="http://schemas.openxmlformats.org/spreadsheetml/2006/main" count="17571" uniqueCount="962">
  <si>
    <t>Journal Entry</t>
  </si>
  <si>
    <t>TRX Date</t>
  </si>
  <si>
    <t>Account Description</t>
  </si>
  <si>
    <t>Fin/Stat</t>
  </si>
  <si>
    <t>Primary</t>
  </si>
  <si>
    <t>Secondary</t>
  </si>
  <si>
    <t>Segment5</t>
  </si>
  <si>
    <t>Debit Amount</t>
  </si>
  <si>
    <t>Credit Amount</t>
  </si>
  <si>
    <t>Reference</t>
  </si>
  <si>
    <t>Period ID</t>
  </si>
  <si>
    <t>User Who Posted</t>
  </si>
  <si>
    <t>Originating Document Number</t>
  </si>
  <si>
    <t>Originating Master Name</t>
  </si>
  <si>
    <t>Account Type</t>
  </si>
  <si>
    <t>Description</t>
  </si>
  <si>
    <t>Batch Number</t>
  </si>
  <si>
    <t>Created Date</t>
  </si>
  <si>
    <t>Document Date</t>
  </si>
  <si>
    <t>Originating Company ID</t>
  </si>
  <si>
    <t>Originating Journal Entry</t>
  </si>
  <si>
    <t>Originating Master ID</t>
  </si>
  <si>
    <t>Series</t>
  </si>
  <si>
    <t>MR Other fee - license</t>
  </si>
  <si>
    <t>1</t>
  </si>
  <si>
    <t>7120720</t>
  </si>
  <si>
    <t>66010</t>
  </si>
  <si>
    <t>70</t>
  </si>
  <si>
    <t>Void Open Trx</t>
  </si>
  <si>
    <t>paulba</t>
  </si>
  <si>
    <t>20190326</t>
  </si>
  <si>
    <t>College Of Physicians And Surgeons Of Ontario</t>
  </si>
  <si>
    <t>Posting Account</t>
  </si>
  <si>
    <t>Purchases</t>
  </si>
  <si>
    <t/>
  </si>
  <si>
    <t>COLOFPHY002</t>
  </si>
  <si>
    <t>Purchasing</t>
  </si>
  <si>
    <t>HR Travel expense – staff general - local</t>
  </si>
  <si>
    <t>71120</t>
  </si>
  <si>
    <t>62410</t>
  </si>
  <si>
    <t>80</t>
  </si>
  <si>
    <t>job posting</t>
  </si>
  <si>
    <t>chenli</t>
  </si>
  <si>
    <t>20190404</t>
  </si>
  <si>
    <t>David Cox</t>
  </si>
  <si>
    <t>COXDAV00000</t>
  </si>
  <si>
    <t>Tax</t>
  </si>
  <si>
    <t>AD Travel expense – staff general - local</t>
  </si>
  <si>
    <t>71110</t>
  </si>
  <si>
    <t>90</t>
  </si>
  <si>
    <t>events/bell</t>
  </si>
  <si>
    <t>20190124</t>
  </si>
  <si>
    <t>Connie Dejak</t>
  </si>
  <si>
    <t>DEJCON00000</t>
  </si>
  <si>
    <t>BD Catering - ext - NSR</t>
  </si>
  <si>
    <t>7111030</t>
  </si>
  <si>
    <t>65620</t>
  </si>
  <si>
    <t>Facility- -Administrative Services-Telephone-charg</t>
  </si>
  <si>
    <t>61021</t>
  </si>
  <si>
    <t>PF Travel expenses -staff general - local</t>
  </si>
  <si>
    <t>71182</t>
  </si>
  <si>
    <t>20</t>
  </si>
  <si>
    <t>Payables Trx Entry</t>
  </si>
  <si>
    <t>20190408</t>
  </si>
  <si>
    <t>Nicole Digout</t>
  </si>
  <si>
    <t>DIGNIC00000</t>
  </si>
  <si>
    <t>NA Travel expense – staff general - local</t>
  </si>
  <si>
    <t>7120510</t>
  </si>
  <si>
    <t>10</t>
  </si>
  <si>
    <t>travel</t>
  </si>
  <si>
    <t>20190410</t>
  </si>
  <si>
    <t>Rochelle Payne</t>
  </si>
  <si>
    <t>PAYROCH0000</t>
  </si>
  <si>
    <t>OH Course reg fees &amp; materials</t>
  </si>
  <si>
    <t>7112060</t>
  </si>
  <si>
    <t>61030</t>
  </si>
  <si>
    <t>webinar</t>
  </si>
  <si>
    <t>20190409</t>
  </si>
  <si>
    <t>Michael Ampem</t>
  </si>
  <si>
    <t>AMPMIC00000</t>
  </si>
  <si>
    <t>20190412</t>
  </si>
  <si>
    <t>Grewal, Geeta</t>
  </si>
  <si>
    <t>GREGEE00000</t>
  </si>
  <si>
    <t>HR Professional fees - other</t>
  </si>
  <si>
    <t>65090</t>
  </si>
  <si>
    <t>april to june</t>
  </si>
  <si>
    <t>955354</t>
  </si>
  <si>
    <t>Morneau Shepell</t>
  </si>
  <si>
    <t>MORSHEINC00</t>
  </si>
  <si>
    <t>PH Other fees - subscription</t>
  </si>
  <si>
    <t>7144005</t>
  </si>
  <si>
    <t>66040</t>
  </si>
  <si>
    <t>40</t>
  </si>
  <si>
    <t>ecps pharmacy</t>
  </si>
  <si>
    <t>armogansh</t>
  </si>
  <si>
    <t>20190407</t>
  </si>
  <si>
    <t>Luba Kelebay</t>
  </si>
  <si>
    <t>KELLUB00000</t>
  </si>
  <si>
    <t>NA Other fees - subscription</t>
  </si>
  <si>
    <t>ecps - nursing</t>
  </si>
  <si>
    <t>20190407-2</t>
  </si>
  <si>
    <t>Annual Report</t>
  </si>
  <si>
    <t>7111040</t>
  </si>
  <si>
    <t>6750003</t>
  </si>
  <si>
    <t>MAT9783 PO8215</t>
  </si>
  <si>
    <t>CEO132-002</t>
  </si>
  <si>
    <t>Co-Effect Creative Inc.</t>
  </si>
  <si>
    <t>Mat Man Invoice Matching Entry</t>
  </si>
  <si>
    <t>COECREINC00</t>
  </si>
  <si>
    <t>ED Delivery and courier</t>
  </si>
  <si>
    <t>71840</t>
  </si>
  <si>
    <t>61015</t>
  </si>
  <si>
    <t>MAT9806 PO7513</t>
  </si>
  <si>
    <t>6297765</t>
  </si>
  <si>
    <t>4imprint Canada</t>
  </si>
  <si>
    <t>4IMCAN00000</t>
  </si>
  <si>
    <t>Facility- - -DS - Television charges-</t>
  </si>
  <si>
    <t>719203101</t>
  </si>
  <si>
    <t>6102301</t>
  </si>
  <si>
    <t>95</t>
  </si>
  <si>
    <t>digital charges till May4</t>
  </si>
  <si>
    <t>190408-233611072602</t>
  </si>
  <si>
    <t>Rogers Cable Communications Inc.</t>
  </si>
  <si>
    <t>ROGCABCOM00</t>
  </si>
  <si>
    <t>gathering room till May 4</t>
  </si>
  <si>
    <t>190408-233695088700</t>
  </si>
  <si>
    <t>HR Other fees - membership</t>
  </si>
  <si>
    <t>66020</t>
  </si>
  <si>
    <t>HRPS annual membership</t>
  </si>
  <si>
    <t>20190423</t>
  </si>
  <si>
    <t>Lauren Barrett</t>
  </si>
  <si>
    <t>BARLAU00000</t>
  </si>
  <si>
    <t>FN Other fees - membership</t>
  </si>
  <si>
    <t>71115</t>
  </si>
  <si>
    <t>annual dus 3 staff</t>
  </si>
  <si>
    <t>Chartered Professional Accountants of Ontario</t>
  </si>
  <si>
    <t>lily/shailja/sangsoo</t>
  </si>
  <si>
    <t>CPAONT00000</t>
  </si>
  <si>
    <t>IS Data processing - data comm charges</t>
  </si>
  <si>
    <t>71125</t>
  </si>
  <si>
    <t>64020</t>
  </si>
  <si>
    <t>60</t>
  </si>
  <si>
    <t>754849</t>
  </si>
  <si>
    <t>TeraGo Networks Inc.</t>
  </si>
  <si>
    <t>TERNETINC00</t>
  </si>
  <si>
    <t>HRPA membership</t>
  </si>
  <si>
    <t>Amrita Tiwari</t>
  </si>
  <si>
    <t>TIWAMR00000</t>
  </si>
  <si>
    <t>PH -General Pharmacy-Other fees -Accreditation</t>
  </si>
  <si>
    <t>66030</t>
  </si>
  <si>
    <t>phamacy accreditation</t>
  </si>
  <si>
    <t>Ontario College Of Pharmacists</t>
  </si>
  <si>
    <t>ONTCOLOF000</t>
  </si>
  <si>
    <t>CPA dues</t>
  </si>
  <si>
    <t>20190417</t>
  </si>
  <si>
    <t>PR Catering - ext - NSR</t>
  </si>
  <si>
    <t>lunch LTC meeting</t>
  </si>
  <si>
    <t>20190430</t>
  </si>
  <si>
    <t>Carla Wintersgill</t>
  </si>
  <si>
    <t>WINCAR00000</t>
  </si>
  <si>
    <t>4E Travel expense – staff general - local</t>
  </si>
  <si>
    <t>712952016</t>
  </si>
  <si>
    <t>parking</t>
  </si>
  <si>
    <t>HR Advertising</t>
  </si>
  <si>
    <t>67000</t>
  </si>
  <si>
    <t>4430</t>
  </si>
  <si>
    <t>Canadian College Of Health Leaders</t>
  </si>
  <si>
    <t>CANCOLOF001</t>
  </si>
  <si>
    <t>NRC Picker - Public Relations</t>
  </si>
  <si>
    <t>6750001</t>
  </si>
  <si>
    <t>MAT9867 PO8409</t>
  </si>
  <si>
    <t>54317</t>
  </si>
  <si>
    <t>Woodland Associates</t>
  </si>
  <si>
    <t>WOOASS00000</t>
  </si>
  <si>
    <t>Facility- -Information Systems Support-Telephone-</t>
  </si>
  <si>
    <t>billed to April 26th</t>
  </si>
  <si>
    <t>20190327</t>
  </si>
  <si>
    <t>Bell Mobility Inc.</t>
  </si>
  <si>
    <t>BELMOBINC00</t>
  </si>
  <si>
    <t>FN Course reg fees &amp; materials</t>
  </si>
  <si>
    <t>Course/lunch</t>
  </si>
  <si>
    <t>20190429</t>
  </si>
  <si>
    <t>Qiuju Chen</t>
  </si>
  <si>
    <t>CHEQIU</t>
  </si>
  <si>
    <t>FN Catering - ext - NSR-</t>
  </si>
  <si>
    <t>Bell Bill April 10 - May 9</t>
  </si>
  <si>
    <t>1904104167627080</t>
  </si>
  <si>
    <t>Bell Canada</t>
  </si>
  <si>
    <t>Bell Bill April 10 to May 09</t>
  </si>
  <si>
    <t>BELCAN00000</t>
  </si>
  <si>
    <t>46246773</t>
  </si>
  <si>
    <t>Rogers Wireless</t>
  </si>
  <si>
    <t>ROGWIR00000</t>
  </si>
  <si>
    <t>719203103</t>
  </si>
  <si>
    <t>Monthly Charges Apr1- Apr30</t>
  </si>
  <si>
    <t>040419-233609968009</t>
  </si>
  <si>
    <t>HR Delivery and courier</t>
  </si>
  <si>
    <t>Account # 2555454</t>
  </si>
  <si>
    <t>441090645</t>
  </si>
  <si>
    <t>Purolator Courier Ltd</t>
  </si>
  <si>
    <t>PURCOULTD00</t>
  </si>
  <si>
    <t>NA Delivery and courier</t>
  </si>
  <si>
    <t>AD Delivery and courier</t>
  </si>
  <si>
    <t>441152897</t>
  </si>
  <si>
    <t>IM Delivery and courier</t>
  </si>
  <si>
    <t>7119005</t>
  </si>
  <si>
    <t>HR Professional fees - legal</t>
  </si>
  <si>
    <t>65040</t>
  </si>
  <si>
    <t>Professional Service Fee</t>
  </si>
  <si>
    <t>12270266</t>
  </si>
  <si>
    <t>Osler, Hoskin &amp; Harcourt LLP</t>
  </si>
  <si>
    <t>OSLHOSHAR00</t>
  </si>
  <si>
    <t>041019-4167627316001</t>
  </si>
  <si>
    <t>FN Delivery and courier</t>
  </si>
  <si>
    <t>441027947</t>
  </si>
  <si>
    <t>758476</t>
  </si>
  <si>
    <t>050119-4167627316</t>
  </si>
  <si>
    <t>042719- 514281473</t>
  </si>
  <si>
    <t>IS Travel expense – staff general - local</t>
  </si>
  <si>
    <t>Laserfiche Conference</t>
  </si>
  <si>
    <t>050119-FEMI</t>
  </si>
  <si>
    <t>Femi Faulkner</t>
  </si>
  <si>
    <t>FAULFEMI0000</t>
  </si>
  <si>
    <t>HR Catering - ext - NSR</t>
  </si>
  <si>
    <t>Apperication lunch for HR staf</t>
  </si>
  <si>
    <t>050719-DAVID</t>
  </si>
  <si>
    <t>parking for meeting@ HRH</t>
  </si>
  <si>
    <t>050719- RAJ</t>
  </si>
  <si>
    <t>Sewda, Raj</t>
  </si>
  <si>
    <t>SEWRAJ00000</t>
  </si>
  <si>
    <t>Transportation to THP-CV site</t>
  </si>
  <si>
    <t>051019- NICOLE</t>
  </si>
  <si>
    <t>Staff lunch</t>
  </si>
  <si>
    <t>051319- SHELJA</t>
  </si>
  <si>
    <t>Shailja Armogan</t>
  </si>
  <si>
    <t>ARMSHA00000</t>
  </si>
  <si>
    <t>050819- ROCHELLE</t>
  </si>
  <si>
    <t>FN Bank service charges - general</t>
  </si>
  <si>
    <t>63010</t>
  </si>
  <si>
    <t>APRIL3/19-3</t>
  </si>
  <si>
    <t>Royal Bank Visa</t>
  </si>
  <si>
    <t>ROYBANVIS00</t>
  </si>
  <si>
    <t>4E Travel expense - SR - local</t>
  </si>
  <si>
    <t>62010</t>
  </si>
  <si>
    <t>8568</t>
  </si>
  <si>
    <t>Voyageur Transportation Services</t>
  </si>
  <si>
    <t>VOGAGTRAN00</t>
  </si>
  <si>
    <t>8567</t>
  </si>
  <si>
    <t>Facility- - -Insurance- Dundas 3434</t>
  </si>
  <si>
    <t>719208102</t>
  </si>
  <si>
    <t>68000</t>
  </si>
  <si>
    <t>043019- INTEREST</t>
  </si>
  <si>
    <t>Treasurer, City Of Toronto</t>
  </si>
  <si>
    <t>TRECITOF000</t>
  </si>
  <si>
    <t>PF Delivery &amp; courier</t>
  </si>
  <si>
    <t>MAT9890 PO8572</t>
  </si>
  <si>
    <t>3947</t>
  </si>
  <si>
    <t>Pristine Printing Inc.</t>
  </si>
  <si>
    <t>PRIPRIINC00</t>
  </si>
  <si>
    <t>MAT9909 PO8508</t>
  </si>
  <si>
    <t>IN016369</t>
  </si>
  <si>
    <t>HealthHub (Hospitality Net)</t>
  </si>
  <si>
    <t>HOSNETCAN00</t>
  </si>
  <si>
    <t>AD Telephone charges - long distance</t>
  </si>
  <si>
    <t>61022</t>
  </si>
  <si>
    <t>79978123</t>
  </si>
  <si>
    <t>Century Link</t>
  </si>
  <si>
    <t>GLOCROCON00</t>
  </si>
  <si>
    <t>MAY3/19</t>
  </si>
  <si>
    <t>LHIN Metting and staff appre.</t>
  </si>
  <si>
    <t>051319</t>
  </si>
  <si>
    <t>Catherine Fitzpatrick</t>
  </si>
  <si>
    <t>FITCAT00000</t>
  </si>
  <si>
    <t>NA Catering - ext - NSR</t>
  </si>
  <si>
    <t>Events</t>
  </si>
  <si>
    <t>6750004</t>
  </si>
  <si>
    <t>Decoration for Nursing week</t>
  </si>
  <si>
    <t>050919</t>
  </si>
  <si>
    <t>Food for Long Service Awards</t>
  </si>
  <si>
    <t>052319</t>
  </si>
  <si>
    <t>CO Postage</t>
  </si>
  <si>
    <t>71130</t>
  </si>
  <si>
    <t>61010</t>
  </si>
  <si>
    <t>account # 6100-9080-0033-0019</t>
  </si>
  <si>
    <t>042519</t>
  </si>
  <si>
    <t>Pitneyworks</t>
  </si>
  <si>
    <t>PIT00000000</t>
  </si>
  <si>
    <t>late fees</t>
  </si>
  <si>
    <t>3201128791</t>
  </si>
  <si>
    <t>AT - Travel expenses - patient</t>
  </si>
  <si>
    <t>7148510</t>
  </si>
  <si>
    <t>62000</t>
  </si>
  <si>
    <t>567</t>
  </si>
  <si>
    <t>World In Motion Transportation Inc</t>
  </si>
  <si>
    <t>WORINMOTTR</t>
  </si>
  <si>
    <t>569</t>
  </si>
  <si>
    <t>Facility- -Clinical Resources-Course reg fees &amp; -</t>
  </si>
  <si>
    <t>7120520</t>
  </si>
  <si>
    <t>16663</t>
  </si>
  <si>
    <t>Mede-Care Health Care Solution</t>
  </si>
  <si>
    <t>MEDHEACAR00</t>
  </si>
  <si>
    <t>16664</t>
  </si>
  <si>
    <t>IS Catering - ext - NSR</t>
  </si>
  <si>
    <t>MAT9911 PO8587</t>
  </si>
  <si>
    <t>327670</t>
  </si>
  <si>
    <t>Eaton Industries (Canada) Company</t>
  </si>
  <si>
    <t>EATINDCAN00</t>
  </si>
  <si>
    <t>PH Delivery and courier</t>
  </si>
  <si>
    <t>MAT9914 PO8671</t>
  </si>
  <si>
    <t>INV00695933</t>
  </si>
  <si>
    <t>Trudell Medical</t>
  </si>
  <si>
    <t>TRUMED00000</t>
  </si>
  <si>
    <t>9434</t>
  </si>
  <si>
    <t>HR Travel expense - recruitment</t>
  </si>
  <si>
    <t>62600</t>
  </si>
  <si>
    <t>052419</t>
  </si>
  <si>
    <t>052719</t>
  </si>
  <si>
    <t>Retu Sapple</t>
  </si>
  <si>
    <t>SAPPRETU000</t>
  </si>
  <si>
    <t>2742- From : April 04- May 03</t>
  </si>
  <si>
    <t>050319</t>
  </si>
  <si>
    <t>SL Other fees - subscription</t>
  </si>
  <si>
    <t>7146020</t>
  </si>
  <si>
    <t>Monthly service (May 10- Jun9)</t>
  </si>
  <si>
    <t>051019- 4167627080</t>
  </si>
  <si>
    <t>050819-233695088700</t>
  </si>
  <si>
    <t>Monthly Charges: May 5- Jun 4</t>
  </si>
  <si>
    <t>050819-233611072602</t>
  </si>
  <si>
    <t>Monthly charges May 1- May 31</t>
  </si>
  <si>
    <t>050419-233609968009</t>
  </si>
  <si>
    <t>441227290</t>
  </si>
  <si>
    <t>PR Travel -staff general</t>
  </si>
  <si>
    <t>62400</t>
  </si>
  <si>
    <t>Julie Hiroz</t>
  </si>
  <si>
    <t>042919</t>
  </si>
  <si>
    <t>4 E Catering - int - NSR</t>
  </si>
  <si>
    <t>65610</t>
  </si>
  <si>
    <t>16966</t>
  </si>
  <si>
    <t>911 Interpreters INC</t>
  </si>
  <si>
    <t>911INTINC00</t>
  </si>
  <si>
    <t>Facility- -3 East-Professional fees - other-</t>
  </si>
  <si>
    <t>712952014</t>
  </si>
  <si>
    <t>16259</t>
  </si>
  <si>
    <t>16260</t>
  </si>
  <si>
    <t>Account # 4167627316 (001)</t>
  </si>
  <si>
    <t>051019- 4167627316</t>
  </si>
  <si>
    <t>PM Other fees - memberships</t>
  </si>
  <si>
    <t>71165</t>
  </si>
  <si>
    <t>50</t>
  </si>
  <si>
    <t>6479492</t>
  </si>
  <si>
    <t>Technical Standards And Safety</t>
  </si>
  <si>
    <t>TECSTAAND00</t>
  </si>
  <si>
    <t>FS Professional fees - management</t>
  </si>
  <si>
    <t>71195</t>
  </si>
  <si>
    <t>65050</t>
  </si>
  <si>
    <t>FSC Project # 19-02-15</t>
  </si>
  <si>
    <t>30-18</t>
  </si>
  <si>
    <t>Food Systems Consulting Inc</t>
  </si>
  <si>
    <t>FOODSYS00000</t>
  </si>
  <si>
    <t>Facility-SP-Professional fees - other-</t>
  </si>
  <si>
    <t>7111050</t>
  </si>
  <si>
    <t>1904</t>
  </si>
  <si>
    <t>The Endring Group</t>
  </si>
  <si>
    <t>THEENDGRO00</t>
  </si>
  <si>
    <t>Victoria Forrest</t>
  </si>
  <si>
    <t>FORVIC00000</t>
  </si>
  <si>
    <t>060119</t>
  </si>
  <si>
    <t>060319</t>
  </si>
  <si>
    <t>FN Travel expense – staff general - local</t>
  </si>
  <si>
    <t>IS Course reg fees &amp; materials</t>
  </si>
  <si>
    <t>053119</t>
  </si>
  <si>
    <t>Bruce Westwater</t>
  </si>
  <si>
    <t>WESBRU00000</t>
  </si>
  <si>
    <t>SP Catering -Ext -</t>
  </si>
  <si>
    <t>052919</t>
  </si>
  <si>
    <t>Colleen McNamee</t>
  </si>
  <si>
    <t>MCNACOLL00</t>
  </si>
  <si>
    <t>ED Catering - ext - NSR</t>
  </si>
  <si>
    <t>052119</t>
  </si>
  <si>
    <t>Leslie Furlonge</t>
  </si>
  <si>
    <t>FURLES000000</t>
  </si>
  <si>
    <t>PR Travel expense – staff general - local</t>
  </si>
  <si>
    <t>060419</t>
  </si>
  <si>
    <t>HIRJUL00000</t>
  </si>
  <si>
    <t>3E Interdepartmental services - catering</t>
  </si>
  <si>
    <t>69700</t>
  </si>
  <si>
    <t>053019</t>
  </si>
  <si>
    <t>040119</t>
  </si>
  <si>
    <t>ED Other fees - membership</t>
  </si>
  <si>
    <t>Professional Practice Network Of Ontario</t>
  </si>
  <si>
    <t>PROPRANET00</t>
  </si>
  <si>
    <t>441286236</t>
  </si>
  <si>
    <t>AT Delivery and courier</t>
  </si>
  <si>
    <t>441349267</t>
  </si>
  <si>
    <t>PM Delivery And Courier</t>
  </si>
  <si>
    <t>OH Delivery and courier</t>
  </si>
  <si>
    <t>441412747</t>
  </si>
  <si>
    <t>2E Travel expense - SR - local</t>
  </si>
  <si>
    <t>712952012</t>
  </si>
  <si>
    <t>WCB Ambulance</t>
  </si>
  <si>
    <t>052219</t>
  </si>
  <si>
    <t>St. Joseph's Health Centre</t>
  </si>
  <si>
    <t>STJOSHEA000</t>
  </si>
  <si>
    <t>Internet Service Provision</t>
  </si>
  <si>
    <t>46420955</t>
  </si>
  <si>
    <t>052719- 514281473</t>
  </si>
  <si>
    <t>6481180</t>
  </si>
  <si>
    <t>6481677</t>
  </si>
  <si>
    <t>AD Other fees - subscription</t>
  </si>
  <si>
    <t>John Conway</t>
  </si>
  <si>
    <t>561</t>
  </si>
  <si>
    <t>441477248</t>
  </si>
  <si>
    <t>3E OT Delivery and courier</t>
  </si>
  <si>
    <t>71455014</t>
  </si>
  <si>
    <t>30</t>
  </si>
  <si>
    <t>762066</t>
  </si>
  <si>
    <t>574</t>
  </si>
  <si>
    <t>060519</t>
  </si>
  <si>
    <t>NA Interdepartmental services - catering</t>
  </si>
  <si>
    <t>060719</t>
  </si>
  <si>
    <t>555</t>
  </si>
  <si>
    <t>AT Meeting expense</t>
  </si>
  <si>
    <t>69600</t>
  </si>
  <si>
    <t>Statement: Mar 28- Apr29</t>
  </si>
  <si>
    <t>042919-SK</t>
  </si>
  <si>
    <t>AD Catering - ext - NSR</t>
  </si>
  <si>
    <t>061419</t>
  </si>
  <si>
    <t>Facility- -Administrative Services - Gene- -</t>
  </si>
  <si>
    <t>1905</t>
  </si>
  <si>
    <t>12281644</t>
  </si>
  <si>
    <t>AD Professional fees - legal</t>
  </si>
  <si>
    <t>12281543</t>
  </si>
  <si>
    <t>12277849</t>
  </si>
  <si>
    <t>12280633</t>
  </si>
  <si>
    <t>12282176</t>
  </si>
  <si>
    <t>12276161</t>
  </si>
  <si>
    <t>12276287</t>
  </si>
  <si>
    <t>12276933</t>
  </si>
  <si>
    <t>12276406</t>
  </si>
  <si>
    <t>12282479</t>
  </si>
  <si>
    <t>80895707</t>
  </si>
  <si>
    <t>AT Travel expense - staff general - local</t>
  </si>
  <si>
    <t>8406-185</t>
  </si>
  <si>
    <t>Beck Taxi</t>
  </si>
  <si>
    <t>BECTAX00000</t>
  </si>
  <si>
    <t>061819</t>
  </si>
  <si>
    <t>Desron Harry</t>
  </si>
  <si>
    <t>HARDES00000</t>
  </si>
  <si>
    <t>RM Other fees - membership</t>
  </si>
  <si>
    <t>7111055</t>
  </si>
  <si>
    <t>061219</t>
  </si>
  <si>
    <t>Halima Arush</t>
  </si>
  <si>
    <t>ARUHAL00000</t>
  </si>
  <si>
    <t>ED Course reg fees &amp; materials</t>
  </si>
  <si>
    <t>Olive Smart</t>
  </si>
  <si>
    <t>SMAOLI00000</t>
  </si>
  <si>
    <t>12024448</t>
  </si>
  <si>
    <t>12675</t>
  </si>
  <si>
    <t>3E Travel expense - SR - local</t>
  </si>
  <si>
    <t>8566</t>
  </si>
  <si>
    <t>6484003</t>
  </si>
  <si>
    <t>0087535841-01</t>
  </si>
  <si>
    <t>Thompson Ahern &amp; CO. LTD</t>
  </si>
  <si>
    <t>THOAHEINT00</t>
  </si>
  <si>
    <t>060419-233609968009</t>
  </si>
  <si>
    <t>060119- 4167627316</t>
  </si>
  <si>
    <t>Cert.of Prof.conduct Dr.Monika</t>
  </si>
  <si>
    <t>0061419</t>
  </si>
  <si>
    <t>Project # 19-02-15</t>
  </si>
  <si>
    <t>30-21</t>
  </si>
  <si>
    <t>441607487</t>
  </si>
  <si>
    <t>PR Public relations</t>
  </si>
  <si>
    <t>67500</t>
  </si>
  <si>
    <t>MAT9987 PO8473</t>
  </si>
  <si>
    <t>IN061658</t>
  </si>
  <si>
    <t>Accreditation Canada</t>
  </si>
  <si>
    <t>ACCCAN00000</t>
  </si>
  <si>
    <t>MAT9990 PO8215</t>
  </si>
  <si>
    <t>CE0132-003</t>
  </si>
  <si>
    <t>CO Delivery and courier</t>
  </si>
  <si>
    <t>MAT9995 PO8666</t>
  </si>
  <si>
    <t>4247</t>
  </si>
  <si>
    <t>Archie: 1684</t>
  </si>
  <si>
    <t>Dr. Barathi Sreenivasan</t>
  </si>
  <si>
    <t>062119</t>
  </si>
  <si>
    <t>441544176</t>
  </si>
  <si>
    <t>052719-JH</t>
  </si>
  <si>
    <t>2785</t>
  </si>
  <si>
    <t>Enerlife  Consulting Inc.</t>
  </si>
  <si>
    <t>ENECONINC00</t>
  </si>
  <si>
    <t>15023</t>
  </si>
  <si>
    <t>61020</t>
  </si>
  <si>
    <t>061019-4167627316001</t>
  </si>
  <si>
    <t>060119-4167627080779</t>
  </si>
  <si>
    <t>060819-233695088700</t>
  </si>
  <si>
    <t>FN Professional fees - other</t>
  </si>
  <si>
    <t>Troubleshoot Q4 2018 TB submit</t>
  </si>
  <si>
    <t>20190608</t>
  </si>
  <si>
    <t>Jin Wang</t>
  </si>
  <si>
    <t>WANJIN00000</t>
  </si>
  <si>
    <t>Annual Data for healthcare</t>
  </si>
  <si>
    <t>062619</t>
  </si>
  <si>
    <t>PM Travel Expense Staff</t>
  </si>
  <si>
    <t>062019</t>
  </si>
  <si>
    <t>Archie Arshad</t>
  </si>
  <si>
    <t>ARSARC00000</t>
  </si>
  <si>
    <t>VS Delivery and courier</t>
  </si>
  <si>
    <t>71140</t>
  </si>
  <si>
    <t>MAT10022 PO8741</t>
  </si>
  <si>
    <t>4477</t>
  </si>
  <si>
    <t>MAT10029 PO8215</t>
  </si>
  <si>
    <t>CE0025-004</t>
  </si>
  <si>
    <t>AD AGM expense</t>
  </si>
  <si>
    <t>6960001</t>
  </si>
  <si>
    <t>MAT10035 PO8765</t>
  </si>
  <si>
    <t>4634</t>
  </si>
  <si>
    <t>MAT10041 PO8774</t>
  </si>
  <si>
    <t>4612</t>
  </si>
  <si>
    <t>AD Other fees - membership</t>
  </si>
  <si>
    <t>Project Management Institute</t>
  </si>
  <si>
    <t>070219</t>
  </si>
  <si>
    <t>AD Course reg fees &amp; materials</t>
  </si>
  <si>
    <t>062819</t>
  </si>
  <si>
    <t>MAT10069 PO8744</t>
  </si>
  <si>
    <t>INV189613</t>
  </si>
  <si>
    <t>Pharmasystems</t>
  </si>
  <si>
    <t>PHA00000000</t>
  </si>
  <si>
    <t>NA Other fees - membership</t>
  </si>
  <si>
    <t>S112251</t>
  </si>
  <si>
    <t>University Health Network</t>
  </si>
  <si>
    <t>UNIHEANET00</t>
  </si>
  <si>
    <t>441733251</t>
  </si>
  <si>
    <t>Labour Matter-Shannon LaFrance</t>
  </si>
  <si>
    <t>122910016</t>
  </si>
  <si>
    <t>Labour Matters:Shannon LaFrane</t>
  </si>
  <si>
    <t>12280447</t>
  </si>
  <si>
    <t>12292704</t>
  </si>
  <si>
    <t>14454</t>
  </si>
  <si>
    <t>June 20- Annual Meeting reimb</t>
  </si>
  <si>
    <t>062019- ANNUAL MEET</t>
  </si>
  <si>
    <t>Julie</t>
  </si>
  <si>
    <t>062719-JH</t>
  </si>
  <si>
    <t>John Conway- Mar28- Apr29</t>
  </si>
  <si>
    <t>050119-JC</t>
  </si>
  <si>
    <t>John Visa</t>
  </si>
  <si>
    <t>062719-JC</t>
  </si>
  <si>
    <t>Archie's Visa Statement</t>
  </si>
  <si>
    <t>070319-AA</t>
  </si>
  <si>
    <t>81797145</t>
  </si>
  <si>
    <t>Software Support- John</t>
  </si>
  <si>
    <t>14031093C</t>
  </si>
  <si>
    <t>World Software Inc.</t>
  </si>
  <si>
    <t>WORSOFINC00</t>
  </si>
  <si>
    <t>441670062</t>
  </si>
  <si>
    <t>Account # 6100-9080-0033-0019</t>
  </si>
  <si>
    <t>20190625</t>
  </si>
  <si>
    <t>Account ID: R019</t>
  </si>
  <si>
    <t>8406-186</t>
  </si>
  <si>
    <t>Account # 810389</t>
  </si>
  <si>
    <t>46595984</t>
  </si>
  <si>
    <t>Rogers Business Solutions</t>
  </si>
  <si>
    <t>ROGBUSSOL00</t>
  </si>
  <si>
    <t>062719-514281473</t>
  </si>
  <si>
    <t>2E Delivery and courier</t>
  </si>
  <si>
    <t>Period: June 1- June30</t>
  </si>
  <si>
    <t>7270-044</t>
  </si>
  <si>
    <t>City Taxi</t>
  </si>
  <si>
    <t>CITTAX00000</t>
  </si>
  <si>
    <t>3E Delivery and courier</t>
  </si>
  <si>
    <t>441799155</t>
  </si>
  <si>
    <t>May statement</t>
  </si>
  <si>
    <t>052719-MAY</t>
  </si>
  <si>
    <t>14456</t>
  </si>
  <si>
    <t>071719</t>
  </si>
  <si>
    <t>MAT10110 PO8825</t>
  </si>
  <si>
    <t>INV00703122</t>
  </si>
  <si>
    <t>MAT10112 PO8854</t>
  </si>
  <si>
    <t>9340599800</t>
  </si>
  <si>
    <t>Seton</t>
  </si>
  <si>
    <t>SET00000000</t>
  </si>
  <si>
    <t>070919</t>
  </si>
  <si>
    <t>Dan Germain</t>
  </si>
  <si>
    <t>GERDAN00000</t>
  </si>
  <si>
    <t>070819</t>
  </si>
  <si>
    <t>Gurpreet Dhaliwal</t>
  </si>
  <si>
    <t>DHAGUR00000</t>
  </si>
  <si>
    <t>765562</t>
  </si>
  <si>
    <t>070519</t>
  </si>
  <si>
    <t>Lindsey Paton</t>
  </si>
  <si>
    <t>PATLIN000</t>
  </si>
  <si>
    <t>14031220</t>
  </si>
  <si>
    <t>071019</t>
  </si>
  <si>
    <t>071219</t>
  </si>
  <si>
    <t>customer # 1624528</t>
  </si>
  <si>
    <t>9674813882</t>
  </si>
  <si>
    <t>Canada Post Corporation</t>
  </si>
  <si>
    <t>CANPOSCOR00</t>
  </si>
  <si>
    <t>441925039</t>
  </si>
  <si>
    <t>071619</t>
  </si>
  <si>
    <t>2-394-47914</t>
  </si>
  <si>
    <t>Federal Express Canada Corporation</t>
  </si>
  <si>
    <t>FEDEXCAN000</t>
  </si>
  <si>
    <t>12301990</t>
  </si>
  <si>
    <t>12301912</t>
  </si>
  <si>
    <t>Project: Integration with HRH</t>
  </si>
  <si>
    <t>12302365</t>
  </si>
  <si>
    <t>12299328</t>
  </si>
  <si>
    <t>12297473</t>
  </si>
  <si>
    <t>12297324</t>
  </si>
  <si>
    <t>12297223</t>
  </si>
  <si>
    <t>12297093</t>
  </si>
  <si>
    <t>Facility-SP-Professional fees - management-</t>
  </si>
  <si>
    <t>June 1- June30-2019</t>
  </si>
  <si>
    <t>1906</t>
  </si>
  <si>
    <t>070419-233609968009</t>
  </si>
  <si>
    <t>070819-233695088700</t>
  </si>
  <si>
    <t>071019-4167627080779</t>
  </si>
  <si>
    <t>HR Catering - int - NSR</t>
  </si>
  <si>
    <t>072219</t>
  </si>
  <si>
    <t>Laverne Edwards</t>
  </si>
  <si>
    <t>EDWLAV00000</t>
  </si>
  <si>
    <t>593</t>
  </si>
  <si>
    <t>PH Other fees - membership</t>
  </si>
  <si>
    <t>072419</t>
  </si>
  <si>
    <t>PH - Catering - ext - NSR-</t>
  </si>
  <si>
    <t>0088407051-01</t>
  </si>
  <si>
    <t>1481</t>
  </si>
  <si>
    <t>Andrew Williamson Photography Inc.</t>
  </si>
  <si>
    <t>ANDWILPHOIN</t>
  </si>
  <si>
    <t>1480</t>
  </si>
  <si>
    <t>072619</t>
  </si>
  <si>
    <t>Plamai Course Reg Fees &amp; Materials</t>
  </si>
  <si>
    <t>072919</t>
  </si>
  <si>
    <t>John Almeida</t>
  </si>
  <si>
    <t>ALMJOHN00000</t>
  </si>
  <si>
    <t>MAT10158 PO8742</t>
  </si>
  <si>
    <t>4443</t>
  </si>
  <si>
    <t>Royal Bank Deposit Biweekly</t>
  </si>
  <si>
    <t>073119</t>
  </si>
  <si>
    <t>Joy Santiago</t>
  </si>
  <si>
    <t>SANTJOY0000</t>
  </si>
  <si>
    <t>585</t>
  </si>
  <si>
    <t>666.70</t>
  </si>
  <si>
    <t>073019</t>
  </si>
  <si>
    <t>072519</t>
  </si>
  <si>
    <t>072719-514281473</t>
  </si>
  <si>
    <t>080719</t>
  </si>
  <si>
    <t>080919-104774</t>
  </si>
  <si>
    <t>Ontario Hospital Association</t>
  </si>
  <si>
    <t>ONTHOSASS00</t>
  </si>
  <si>
    <t>080919-104775</t>
  </si>
  <si>
    <t>3357117</t>
  </si>
  <si>
    <t>3356370</t>
  </si>
  <si>
    <t>3357116</t>
  </si>
  <si>
    <t>3356369</t>
  </si>
  <si>
    <t>081219</t>
  </si>
  <si>
    <t>Sahil Chhabra</t>
  </si>
  <si>
    <t>CHHSAH00000</t>
  </si>
  <si>
    <t>ACCOUNT # 810389- Internet ser</t>
  </si>
  <si>
    <t>46771805</t>
  </si>
  <si>
    <t>071019-4167627316001</t>
  </si>
  <si>
    <t>441867120</t>
  </si>
  <si>
    <t>IS Delivery and courier</t>
  </si>
  <si>
    <t>441986406</t>
  </si>
  <si>
    <t>442050669</t>
  </si>
  <si>
    <t>102828</t>
  </si>
  <si>
    <t>Gervais Party &amp; Tent Rentals</t>
  </si>
  <si>
    <t>GERPAR00000</t>
  </si>
  <si>
    <t>BCC07-8172</t>
  </si>
  <si>
    <t>Empire Business Continuity Consultants</t>
  </si>
  <si>
    <t>EMPBUSCON00</t>
  </si>
  <si>
    <t>82783522</t>
  </si>
  <si>
    <t>8406-187</t>
  </si>
  <si>
    <t>MAT10196 PO8685</t>
  </si>
  <si>
    <t>3497992</t>
  </si>
  <si>
    <t>Thomson Reuters</t>
  </si>
  <si>
    <t>THOREU00000</t>
  </si>
  <si>
    <t>MAT10197 PO8429</t>
  </si>
  <si>
    <t>4777</t>
  </si>
  <si>
    <t>MAT10205 PO8789</t>
  </si>
  <si>
    <t>4642</t>
  </si>
  <si>
    <t>7270-045</t>
  </si>
  <si>
    <t>VS Course reg fees &amp; materials</t>
  </si>
  <si>
    <t>081319</t>
  </si>
  <si>
    <t>Margaret Thomas</t>
  </si>
  <si>
    <t>THOMAR00000</t>
  </si>
  <si>
    <t>442116307</t>
  </si>
  <si>
    <t>081519</t>
  </si>
  <si>
    <t>Chiasson, Marie Patricia</t>
  </si>
  <si>
    <t>ACC # ER030406/19</t>
  </si>
  <si>
    <t>080419-233609968009</t>
  </si>
  <si>
    <t>769045</t>
  </si>
  <si>
    <t>070419</t>
  </si>
  <si>
    <t>Gurleen Padda</t>
  </si>
  <si>
    <t>PADGUR00000</t>
  </si>
  <si>
    <t>IS Software license corporate</t>
  </si>
  <si>
    <t>6403001</t>
  </si>
  <si>
    <t>MAT10242 PO6968</t>
  </si>
  <si>
    <t>szydlikal</t>
  </si>
  <si>
    <t>9878375693</t>
  </si>
  <si>
    <t>Microsoft Canada</t>
  </si>
  <si>
    <t>MICCAN00000</t>
  </si>
  <si>
    <t>MAT10243 PO6968</t>
  </si>
  <si>
    <t>9878375694</t>
  </si>
  <si>
    <t>HR Formal recognition</t>
  </si>
  <si>
    <t>6103001</t>
  </si>
  <si>
    <t>CE-INV500725</t>
  </si>
  <si>
    <t>Diamond Recognition</t>
  </si>
  <si>
    <t>DIAREC00000</t>
  </si>
  <si>
    <t>072919-JC</t>
  </si>
  <si>
    <t>080419-AA</t>
  </si>
  <si>
    <t>Lograno,Jilda- Acc#ER034167/20</t>
  </si>
  <si>
    <t>SN0000348474</t>
  </si>
  <si>
    <t>Humber River Hospital</t>
  </si>
  <si>
    <t>HUMRIVHOS00</t>
  </si>
  <si>
    <t>081619</t>
  </si>
  <si>
    <t>1907</t>
  </si>
  <si>
    <t>602</t>
  </si>
  <si>
    <t>MM Professional fees - management</t>
  </si>
  <si>
    <t>71135</t>
  </si>
  <si>
    <t>Quaterly Fees: July to Sept 19</t>
  </si>
  <si>
    <t>INV00815</t>
  </si>
  <si>
    <t>Shared Services West</t>
  </si>
  <si>
    <t>SHASERWES00</t>
  </si>
  <si>
    <t>Q1 April- June 2019</t>
  </si>
  <si>
    <t>INV00773</t>
  </si>
  <si>
    <t>MAT10271 PO8944</t>
  </si>
  <si>
    <t>lewisiv0850</t>
  </si>
  <si>
    <t>48921</t>
  </si>
  <si>
    <t>Olympic Trophies Limited</t>
  </si>
  <si>
    <t>OLYTROLIM00</t>
  </si>
  <si>
    <t>chhabrasa</t>
  </si>
  <si>
    <t>Julie: Jun 28- Jul 29</t>
  </si>
  <si>
    <t>072919-JH</t>
  </si>
  <si>
    <t>082319</t>
  </si>
  <si>
    <t>442173604</t>
  </si>
  <si>
    <t>Account # 0013371053</t>
  </si>
  <si>
    <t>3201204579</t>
  </si>
  <si>
    <t>082119</t>
  </si>
  <si>
    <t>496490</t>
  </si>
  <si>
    <t>Chair-Man Mills Corp</t>
  </si>
  <si>
    <t>CHAMANMILCO</t>
  </si>
  <si>
    <t>PR Delivery and courier</t>
  </si>
  <si>
    <t>442230282</t>
  </si>
  <si>
    <t>Clinical Res Delivery And Courier</t>
  </si>
  <si>
    <t>12312522</t>
  </si>
  <si>
    <t>12309673</t>
  </si>
  <si>
    <t>12312145</t>
  </si>
  <si>
    <t>12312210</t>
  </si>
  <si>
    <t>12307480</t>
  </si>
  <si>
    <t>12312691</t>
  </si>
  <si>
    <t>12311356</t>
  </si>
  <si>
    <t>12302549</t>
  </si>
  <si>
    <t>20611</t>
  </si>
  <si>
    <t>20847</t>
  </si>
  <si>
    <t>19446</t>
  </si>
  <si>
    <t>Patient Experiences- NRC Picker/Surveys</t>
  </si>
  <si>
    <t>711104001</t>
  </si>
  <si>
    <t>MAT10303 PO8639</t>
  </si>
  <si>
    <t>SNRC001453</t>
  </si>
  <si>
    <t>083019</t>
  </si>
  <si>
    <t>080819-233695088700</t>
  </si>
  <si>
    <t>081019-4167627316001</t>
  </si>
  <si>
    <t>442293141</t>
  </si>
  <si>
    <t>082519</t>
  </si>
  <si>
    <t>082719-514281473</t>
  </si>
  <si>
    <t>8406-188</t>
  </si>
  <si>
    <t>46948556</t>
  </si>
  <si>
    <t>442360951</t>
  </si>
  <si>
    <t>7270-046</t>
  </si>
  <si>
    <t>4E Delivery and courier</t>
  </si>
  <si>
    <t>John Conway- Jul 30- Aug 27</t>
  </si>
  <si>
    <t>082719-JC</t>
  </si>
  <si>
    <t>credit on statement</t>
  </si>
  <si>
    <t>082719-JOHN</t>
  </si>
  <si>
    <t>83871888</t>
  </si>
  <si>
    <t>0089330571-00</t>
  </si>
  <si>
    <t>0334532901-01</t>
  </si>
  <si>
    <t>091219</t>
  </si>
  <si>
    <t>091219-2</t>
  </si>
  <si>
    <t>Archie- Aug 06-Sep03</t>
  </si>
  <si>
    <t>090319-AA</t>
  </si>
  <si>
    <t>090319-ARCH</t>
  </si>
  <si>
    <t>Julie: Jul 30-Aug 27</t>
  </si>
  <si>
    <t>082719-JH</t>
  </si>
  <si>
    <t>091619</t>
  </si>
  <si>
    <t>22850</t>
  </si>
  <si>
    <t>3373197</t>
  </si>
  <si>
    <t>442420902</t>
  </si>
  <si>
    <t>Sangsoo Farewell Lunch</t>
  </si>
  <si>
    <t>091819</t>
  </si>
  <si>
    <t>772471</t>
  </si>
  <si>
    <t>20190901-4167627316</t>
  </si>
  <si>
    <t>090419-233609968009</t>
  </si>
  <si>
    <t>090819-233695088700</t>
  </si>
  <si>
    <t>Facility- -Non-Service Recipient Food -Professio-</t>
  </si>
  <si>
    <t>71910</t>
  </si>
  <si>
    <t>P11- July 27- August 23- Act.</t>
  </si>
  <si>
    <t>103050</t>
  </si>
  <si>
    <t>Compass Group Canada Ltd.</t>
  </si>
  <si>
    <t>COMGROCANLT</t>
  </si>
  <si>
    <t>P11- July 27- Aug 23- RS Act.</t>
  </si>
  <si>
    <t>103051</t>
  </si>
  <si>
    <t>Compass Canada Support Services Ltd</t>
  </si>
  <si>
    <t>COMCANSUP00</t>
  </si>
  <si>
    <t>CE-INV500737</t>
  </si>
  <si>
    <t>CE-INV500734</t>
  </si>
  <si>
    <t>614</t>
  </si>
  <si>
    <t>609</t>
  </si>
  <si>
    <t>20190919</t>
  </si>
  <si>
    <t>Dr. Varathaseelan Muthulingam</t>
  </si>
  <si>
    <t>092319</t>
  </si>
  <si>
    <t>442479284</t>
  </si>
  <si>
    <t>Membership- Nov19- Oct20</t>
  </si>
  <si>
    <t>090419- 172283</t>
  </si>
  <si>
    <t>Institute of Corporate Directors</t>
  </si>
  <si>
    <t>INSCORDIR00</t>
  </si>
  <si>
    <t>PH Course reg fees &amp; materials</t>
  </si>
  <si>
    <t>092419</t>
  </si>
  <si>
    <t>Pharmacy Department- The Ottawa Hospital</t>
  </si>
  <si>
    <t>PHADEP00000</t>
  </si>
  <si>
    <t>092519</t>
  </si>
  <si>
    <t>Sandra Wuff</t>
  </si>
  <si>
    <t>WUFSAN00000</t>
  </si>
  <si>
    <t>VS Catering - ext - NSR</t>
  </si>
  <si>
    <t>MAT10390 PO9062</t>
  </si>
  <si>
    <t>INV203788</t>
  </si>
  <si>
    <t>12318319</t>
  </si>
  <si>
    <t>12318417</t>
  </si>
  <si>
    <t>12318510</t>
  </si>
  <si>
    <t>12318623</t>
  </si>
  <si>
    <t>12319964</t>
  </si>
  <si>
    <t>12320141</t>
  </si>
  <si>
    <t>12320618</t>
  </si>
  <si>
    <t>12321429</t>
  </si>
  <si>
    <t>20191001</t>
  </si>
  <si>
    <t>091019-4167627316001</t>
  </si>
  <si>
    <t>service from Sep 10 to Oct 09</t>
  </si>
  <si>
    <t>091019-4167627080779</t>
  </si>
  <si>
    <t>MAT10394 PO8544</t>
  </si>
  <si>
    <t>SNRC001536-2</t>
  </si>
  <si>
    <t>618</t>
  </si>
  <si>
    <t>093019</t>
  </si>
  <si>
    <t>442542725</t>
  </si>
  <si>
    <t>3381090</t>
  </si>
  <si>
    <t>Voided cheque was cashed</t>
  </si>
  <si>
    <t>4-1</t>
  </si>
  <si>
    <t>Sarah Krichel</t>
  </si>
  <si>
    <t>KRICSARA00</t>
  </si>
  <si>
    <t>August 1- 31, 2019</t>
  </si>
  <si>
    <t>1908</t>
  </si>
  <si>
    <t>8406-189</t>
  </si>
  <si>
    <t>84770063</t>
  </si>
  <si>
    <t>July 30- Aug 27</t>
  </si>
  <si>
    <t>082719-SK</t>
  </si>
  <si>
    <t>092719-JC</t>
  </si>
  <si>
    <t>August 28- Sep 27</t>
  </si>
  <si>
    <t>092719-JH</t>
  </si>
  <si>
    <t>12322772</t>
  </si>
  <si>
    <t>1909</t>
  </si>
  <si>
    <t>7270-047</t>
  </si>
  <si>
    <t>P12 Act- Aug24- Sep27</t>
  </si>
  <si>
    <t>190176</t>
  </si>
  <si>
    <t>P12 Act- RS- Aug 24- Sep 27</t>
  </si>
  <si>
    <t>190173</t>
  </si>
  <si>
    <t>47126112</t>
  </si>
  <si>
    <t>Sep 1- 30,2019</t>
  </si>
  <si>
    <t>Amount</t>
  </si>
  <si>
    <t>Expense Category</t>
  </si>
  <si>
    <t xml:space="preserve">Expense Date </t>
  </si>
  <si>
    <t xml:space="preserve">External Meeting </t>
  </si>
  <si>
    <t>mm/dd/yy</t>
  </si>
  <si>
    <t>Amount 1</t>
  </si>
  <si>
    <t xml:space="preserve">Total </t>
  </si>
  <si>
    <t>tips</t>
  </si>
  <si>
    <t>Travel Expenses</t>
  </si>
  <si>
    <t>Travel Expenses- Parking</t>
  </si>
  <si>
    <t>05/13/2019</t>
  </si>
  <si>
    <t>06/30/2019</t>
  </si>
  <si>
    <t>Course Registration</t>
  </si>
  <si>
    <t>fees and material</t>
  </si>
  <si>
    <t>Membership</t>
  </si>
  <si>
    <t>other fees</t>
  </si>
  <si>
    <t>Refund</t>
  </si>
  <si>
    <t>Total</t>
  </si>
  <si>
    <t xml:space="preserve">Reconciliation </t>
  </si>
  <si>
    <t>Variance</t>
  </si>
  <si>
    <t>Row Labels</t>
  </si>
  <si>
    <t>Grand Total</t>
  </si>
  <si>
    <t>Sum of Debit Amount</t>
  </si>
  <si>
    <t>30/04/2019 Total</t>
  </si>
  <si>
    <t>17/06/2019 Total</t>
  </si>
  <si>
    <t>03/07/2019 Total</t>
  </si>
  <si>
    <t>30/07/2019 Total</t>
  </si>
  <si>
    <t>09/09/2019 Total</t>
  </si>
  <si>
    <t>30/09/2019 Total</t>
  </si>
  <si>
    <t>Connie Dejak Total</t>
  </si>
  <si>
    <t>10/07/2019 Total</t>
  </si>
  <si>
    <t>23/09/2019 Total</t>
  </si>
  <si>
    <t>Dan Germain Total</t>
  </si>
  <si>
    <t>13/05/2019 Total</t>
  </si>
  <si>
    <t>30/06/2019 Total</t>
  </si>
  <si>
    <t>Sewda, Raj Total</t>
  </si>
  <si>
    <t>Parking</t>
  </si>
  <si>
    <t xml:space="preserve">Meals </t>
  </si>
  <si>
    <t xml:space="preserve">Hospitality </t>
  </si>
  <si>
    <t>External Meeting</t>
  </si>
  <si>
    <t xml:space="preserve">Travel </t>
  </si>
  <si>
    <t xml:space="preserve">Mileage </t>
  </si>
  <si>
    <t xml:space="preserve">Parking </t>
  </si>
  <si>
    <t xml:space="preserve">Meal </t>
  </si>
  <si>
    <t>Runnymede Healthcare Centre</t>
  </si>
  <si>
    <t>Expense Report</t>
  </si>
  <si>
    <t>Fiscal Year:</t>
  </si>
  <si>
    <t>Reporting Period:</t>
  </si>
  <si>
    <t>Name:</t>
  </si>
  <si>
    <t>Title:</t>
  </si>
  <si>
    <t>President &amp; Chief Executive Officer</t>
  </si>
  <si>
    <t>Date</t>
  </si>
  <si>
    <t>Sharleen Ahmed</t>
  </si>
  <si>
    <t>Vice President, Strategy, People and Corporate Affairs</t>
  </si>
  <si>
    <t>Daniel Germain</t>
  </si>
  <si>
    <t>Vice President, Infrastructure and Chief Financial Officer</t>
  </si>
  <si>
    <t>Raj Sewda</t>
  </si>
  <si>
    <t>April 2019 to September 2019</t>
  </si>
  <si>
    <t xml:space="preserve">No Expenses for this Reporting Period </t>
  </si>
  <si>
    <t xml:space="preserve">Exp </t>
  </si>
  <si>
    <t xml:space="preserve">Date </t>
  </si>
  <si>
    <t>Sum of Amt</t>
  </si>
  <si>
    <t>Executive Vice President Clinical, Chief Operating Officer &amp; Chief Nursing Executive</t>
  </si>
  <si>
    <t>2019/2020</t>
  </si>
  <si>
    <t>Desc.</t>
  </si>
  <si>
    <t>Gross</t>
  </si>
  <si>
    <t>Net of Tax rebate</t>
  </si>
  <si>
    <t>Reportable?</t>
  </si>
  <si>
    <t>Yes</t>
  </si>
  <si>
    <t>Travel</t>
  </si>
  <si>
    <t>Meals</t>
  </si>
  <si>
    <t>Column Labels</t>
  </si>
  <si>
    <t>Travel -- Mileage</t>
  </si>
  <si>
    <t>Travel -- Incidentals</t>
  </si>
  <si>
    <t>April 1 to September 30, 2019</t>
  </si>
  <si>
    <t>Sum of Amount</t>
  </si>
  <si>
    <t>Per posting</t>
  </si>
  <si>
    <t>Raj Sewda Total</t>
  </si>
  <si>
    <t>Sharleen Ahmed Total</t>
  </si>
  <si>
    <t>Daniel Germain Total</t>
  </si>
  <si>
    <t>Difference</t>
  </si>
  <si>
    <t>2020/2021</t>
  </si>
  <si>
    <t>October 1, 2020- March 31, 2021</t>
  </si>
  <si>
    <t>PTSD Meeting</t>
  </si>
  <si>
    <t>Vice President, Patient Care, CNE</t>
  </si>
  <si>
    <t>Geeta Grewal</t>
  </si>
  <si>
    <t xml:space="preserve">Vice President, Risk, Quality &amp; Clinical Transformation </t>
  </si>
  <si>
    <t>Geeta Grewal Total</t>
  </si>
  <si>
    <t>Catherine Fitzpatrick Total</t>
  </si>
  <si>
    <t>Lily Chen &amp; Ralph Fernando</t>
  </si>
  <si>
    <t>Chief Financial Officer</t>
  </si>
  <si>
    <t>Lily Chen &amp; Ralph Fernando Total</t>
  </si>
  <si>
    <t>Kevin Fernandez</t>
  </si>
  <si>
    <t>Chief Technology Officer</t>
  </si>
  <si>
    <t>Kevin Fernandez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</si>
</sst>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000"/>
    <numFmt numFmtId="167" formatCode="mm/dd/yy;@"/>
    <numFmt numFmtId="168" formatCode="yyyy\-mm\-dd;@"/>
    <numFmt numFmtId="169" formatCode="&quot;$&quot;#,##0.00"/>
    <numFmt numFmtId="170" formatCode="[$-1009]d\-mmm\-yy;@"/>
  </numFmts>
  <fonts count="18" x14ac:knownFonts="1">
    <font>
      <sz val="9"/>
      <name val="Segoe U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9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1"/>
      <color theme="1"/>
      <name val="Calibri"/>
      <family val="2"/>
      <scheme val="minor"/>
    </font>
    <font>
      <strike/>
      <sz val="9"/>
      <name val="Segoe UI"/>
      <family val="2"/>
    </font>
    <font>
      <sz val="11"/>
      <name val="Calibri"/>
      <family val="2"/>
    </font>
    <font>
      <b/>
      <sz val="9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65" fontId="11" fillId="0" borderId="0" applyFont="0" applyFill="0" applyBorder="0" applyAlignment="0" applyProtection="0"/>
    <xf numFmtId="0" fontId="11" fillId="0" borderId="0">
      <alignment vertical="center"/>
    </xf>
    <xf numFmtId="165" fontId="1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44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9" fillId="0" borderId="0" xfId="0" applyFont="1">
      <alignment vertical="center"/>
    </xf>
    <xf numFmtId="1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0" fillId="0" borderId="0" xfId="0" applyFont="1">
      <alignment vertical="center"/>
    </xf>
    <xf numFmtId="0" fontId="9" fillId="0" borderId="0" xfId="8" applyFont="1">
      <alignment vertical="center"/>
    </xf>
    <xf numFmtId="165" fontId="9" fillId="0" borderId="0" xfId="1" applyFont="1" applyAlignment="1">
      <alignment vertical="center"/>
    </xf>
    <xf numFmtId="0" fontId="10" fillId="2" borderId="1" xfId="8" applyFont="1" applyFill="1" applyBorder="1">
      <alignment vertical="center"/>
    </xf>
    <xf numFmtId="0" fontId="9" fillId="0" borderId="2" xfId="8" applyFont="1" applyBorder="1">
      <alignment vertical="center"/>
    </xf>
    <xf numFmtId="165" fontId="9" fillId="0" borderId="2" xfId="1" applyFont="1" applyBorder="1" applyAlignment="1">
      <alignment vertical="center"/>
    </xf>
    <xf numFmtId="14" fontId="9" fillId="0" borderId="0" xfId="8" applyNumberFormat="1" applyFont="1" applyAlignment="1">
      <alignment vertical="center"/>
    </xf>
    <xf numFmtId="167" fontId="9" fillId="0" borderId="2" xfId="8" applyNumberFormat="1" applyFont="1" applyBorder="1" applyAlignment="1">
      <alignment horizontal="left" vertical="center"/>
    </xf>
    <xf numFmtId="0" fontId="10" fillId="2" borderId="4" xfId="8" applyFont="1" applyFill="1" applyBorder="1">
      <alignment vertical="center"/>
    </xf>
    <xf numFmtId="167" fontId="9" fillId="0" borderId="4" xfId="8" applyNumberFormat="1" applyFont="1" applyBorder="1" applyAlignment="1">
      <alignment horizontal="left" vertical="center"/>
    </xf>
    <xf numFmtId="0" fontId="9" fillId="0" borderId="4" xfId="8" applyFont="1" applyBorder="1">
      <alignment vertical="center"/>
    </xf>
    <xf numFmtId="165" fontId="9" fillId="0" borderId="4" xfId="1" applyFont="1" applyBorder="1" applyAlignment="1">
      <alignment vertical="center"/>
    </xf>
    <xf numFmtId="0" fontId="10" fillId="0" borderId="5" xfId="8" applyFont="1" applyBorder="1">
      <alignment vertical="center"/>
    </xf>
    <xf numFmtId="0" fontId="10" fillId="0" borderId="6" xfId="8" applyFont="1" applyBorder="1">
      <alignment vertical="center"/>
    </xf>
    <xf numFmtId="165" fontId="10" fillId="0" borderId="6" xfId="1" applyFont="1" applyBorder="1" applyAlignment="1">
      <alignment vertical="center"/>
    </xf>
    <xf numFmtId="0" fontId="9" fillId="0" borderId="7" xfId="8" applyFont="1" applyBorder="1">
      <alignment vertical="center"/>
    </xf>
    <xf numFmtId="165" fontId="9" fillId="0" borderId="6" xfId="8" applyNumberFormat="1" applyFont="1" applyBorder="1">
      <alignment vertical="center"/>
    </xf>
    <xf numFmtId="0" fontId="9" fillId="0" borderId="0" xfId="0" applyNumberFormat="1" applyFont="1">
      <alignment vertical="center"/>
    </xf>
    <xf numFmtId="4" fontId="0" fillId="0" borderId="0" xfId="0" applyNumberFormat="1">
      <alignment vertical="center"/>
    </xf>
    <xf numFmtId="4" fontId="9" fillId="0" borderId="0" xfId="0" applyNumberFormat="1" applyFont="1">
      <alignment vertical="center"/>
    </xf>
    <xf numFmtId="0" fontId="9" fillId="0" borderId="0" xfId="15" applyFont="1">
      <alignment vertical="center"/>
    </xf>
    <xf numFmtId="165" fontId="9" fillId="0" borderId="0" xfId="14" applyFont="1" applyAlignment="1">
      <alignment vertical="center"/>
    </xf>
    <xf numFmtId="0" fontId="9" fillId="0" borderId="2" xfId="15" applyFont="1" applyBorder="1">
      <alignment vertical="center"/>
    </xf>
    <xf numFmtId="165" fontId="9" fillId="0" borderId="2" xfId="14" applyFont="1" applyBorder="1" applyAlignment="1">
      <alignment vertical="center"/>
    </xf>
    <xf numFmtId="14" fontId="9" fillId="0" borderId="2" xfId="15" applyNumberFormat="1" applyFont="1" applyBorder="1" applyAlignment="1">
      <alignment horizontal="left" vertical="center"/>
    </xf>
    <xf numFmtId="165" fontId="9" fillId="0" borderId="0" xfId="15" applyNumberFormat="1" applyFont="1">
      <alignment vertical="center"/>
    </xf>
    <xf numFmtId="14" fontId="9" fillId="0" borderId="0" xfId="15" applyNumberFormat="1" applyFont="1" applyAlignment="1">
      <alignment vertical="center"/>
    </xf>
    <xf numFmtId="14" fontId="9" fillId="0" borderId="3" xfId="15" applyNumberFormat="1" applyFont="1" applyBorder="1" applyAlignment="1">
      <alignment vertical="center"/>
    </xf>
    <xf numFmtId="165" fontId="9" fillId="0" borderId="3" xfId="14" applyFont="1" applyBorder="1" applyAlignment="1">
      <alignment vertical="center"/>
    </xf>
    <xf numFmtId="0" fontId="9" fillId="2" borderId="2" xfId="15" applyFont="1" applyFill="1" applyBorder="1">
      <alignment vertical="center"/>
    </xf>
    <xf numFmtId="0" fontId="9" fillId="2" borderId="1" xfId="15" applyFont="1" applyFill="1" applyBorder="1">
      <alignment vertical="center"/>
    </xf>
    <xf numFmtId="4" fontId="9" fillId="0" borderId="8" xfId="0" applyNumberFormat="1" applyFont="1" applyBorder="1">
      <alignment vertical="center"/>
    </xf>
    <xf numFmtId="165" fontId="9" fillId="4" borderId="0" xfId="15" applyNumberFormat="1" applyFont="1" applyFill="1">
      <alignment vertical="center"/>
    </xf>
    <xf numFmtId="14" fontId="9" fillId="0" borderId="8" xfId="8" applyNumberFormat="1" applyFont="1" applyBorder="1" applyAlignment="1">
      <alignment vertical="center"/>
    </xf>
    <xf numFmtId="0" fontId="9" fillId="0" borderId="9" xfId="15" applyFont="1" applyBorder="1">
      <alignment vertical="center"/>
    </xf>
    <xf numFmtId="165" fontId="9" fillId="0" borderId="9" xfId="14" applyFont="1" applyBorder="1" applyAlignment="1">
      <alignment vertical="center"/>
    </xf>
    <xf numFmtId="0" fontId="11" fillId="0" borderId="0" xfId="0" applyFont="1">
      <alignment vertical="center"/>
    </xf>
    <xf numFmtId="165" fontId="0" fillId="0" borderId="0" xfId="16" applyFont="1" applyAlignment="1">
      <alignment vertical="center"/>
    </xf>
    <xf numFmtId="0" fontId="12" fillId="2" borderId="2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1" fillId="0" borderId="2" xfId="0" applyFont="1" applyBorder="1">
      <alignment vertical="center"/>
    </xf>
    <xf numFmtId="165" fontId="11" fillId="0" borderId="2" xfId="16" applyFont="1" applyBorder="1" applyAlignment="1">
      <alignment vertical="center"/>
    </xf>
    <xf numFmtId="165" fontId="0" fillId="0" borderId="2" xfId="16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165" fontId="0" fillId="0" borderId="0" xfId="0" applyNumberFormat="1">
      <alignment vertical="center"/>
    </xf>
    <xf numFmtId="0" fontId="12" fillId="0" borderId="2" xfId="0" applyFont="1" applyBorder="1">
      <alignment vertical="center"/>
    </xf>
    <xf numFmtId="165" fontId="12" fillId="0" borderId="2" xfId="16" applyFont="1" applyBorder="1" applyAlignment="1">
      <alignment vertical="center"/>
    </xf>
    <xf numFmtId="165" fontId="12" fillId="3" borderId="0" xfId="0" applyNumberFormat="1" applyFont="1" applyFill="1">
      <alignment vertical="center"/>
    </xf>
    <xf numFmtId="14" fontId="0" fillId="0" borderId="3" xfId="0" applyNumberFormat="1" applyBorder="1" applyAlignment="1">
      <alignment vertical="center"/>
    </xf>
    <xf numFmtId="165" fontId="0" fillId="0" borderId="3" xfId="16" applyFont="1" applyBorder="1" applyAlignment="1">
      <alignment vertical="center"/>
    </xf>
    <xf numFmtId="166" fontId="9" fillId="0" borderId="8" xfId="0" applyNumberFormat="1" applyFont="1" applyBorder="1">
      <alignment vertical="center"/>
    </xf>
    <xf numFmtId="43" fontId="9" fillId="0" borderId="8" xfId="0" applyNumberFormat="1" applyFont="1" applyBorder="1">
      <alignment vertical="center"/>
    </xf>
    <xf numFmtId="2" fontId="9" fillId="0" borderId="0" xfId="8" applyNumberFormat="1" applyFont="1" applyAlignment="1">
      <alignment vertical="center"/>
    </xf>
    <xf numFmtId="0" fontId="12" fillId="0" borderId="0" xfId="0" applyFont="1">
      <alignment vertical="center"/>
    </xf>
    <xf numFmtId="165" fontId="12" fillId="0" borderId="0" xfId="16" applyFont="1" applyAlignme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165" fontId="0" fillId="3" borderId="0" xfId="16" applyFont="1" applyFill="1" applyAlignment="1">
      <alignment vertical="center"/>
    </xf>
    <xf numFmtId="0" fontId="0" fillId="3" borderId="0" xfId="0" applyNumberFormat="1" applyFont="1" applyFill="1">
      <alignment vertical="center"/>
    </xf>
    <xf numFmtId="0" fontId="0" fillId="5" borderId="0" xfId="0" applyFill="1">
      <alignment vertical="center"/>
    </xf>
    <xf numFmtId="165" fontId="0" fillId="5" borderId="0" xfId="16" applyFont="1" applyFill="1" applyAlignment="1">
      <alignment vertical="center"/>
    </xf>
    <xf numFmtId="15" fontId="12" fillId="5" borderId="0" xfId="0" applyNumberFormat="1" applyFont="1" applyFill="1">
      <alignment vertical="center"/>
    </xf>
    <xf numFmtId="0" fontId="0" fillId="6" borderId="0" xfId="0" applyFill="1">
      <alignment vertical="center"/>
    </xf>
    <xf numFmtId="165" fontId="0" fillId="6" borderId="0" xfId="16" applyFont="1" applyFill="1" applyAlignment="1">
      <alignment vertical="center"/>
    </xf>
    <xf numFmtId="15" fontId="12" fillId="6" borderId="0" xfId="0" applyNumberFormat="1" applyFont="1" applyFill="1">
      <alignment vertical="center"/>
    </xf>
    <xf numFmtId="0" fontId="11" fillId="6" borderId="0" xfId="0" applyFont="1" applyFill="1">
      <alignment vertical="center"/>
    </xf>
    <xf numFmtId="165" fontId="11" fillId="6" borderId="0" xfId="16" applyFont="1" applyFill="1" applyAlignment="1">
      <alignment vertical="center"/>
    </xf>
    <xf numFmtId="15" fontId="12" fillId="3" borderId="0" xfId="0" applyNumberFormat="1" applyFont="1" applyFill="1">
      <alignment vertical="center"/>
    </xf>
    <xf numFmtId="0" fontId="0" fillId="7" borderId="0" xfId="0" applyFill="1">
      <alignment vertical="center"/>
    </xf>
    <xf numFmtId="0" fontId="0" fillId="0" borderId="0" xfId="0" applyFill="1">
      <alignment vertical="center"/>
    </xf>
    <xf numFmtId="165" fontId="0" fillId="0" borderId="0" xfId="16" applyFont="1" applyFill="1" applyAlignment="1">
      <alignment vertical="center"/>
    </xf>
    <xf numFmtId="14" fontId="15" fillId="0" borderId="0" xfId="0" applyNumberFormat="1" applyFont="1">
      <alignment vertical="center"/>
    </xf>
    <xf numFmtId="0" fontId="15" fillId="0" borderId="0" xfId="0" applyFont="1">
      <alignment vertical="center"/>
    </xf>
    <xf numFmtId="165" fontId="15" fillId="0" borderId="0" xfId="16" applyFont="1" applyAlignment="1">
      <alignment vertical="center"/>
    </xf>
    <xf numFmtId="0" fontId="11" fillId="5" borderId="0" xfId="0" applyFont="1" applyFill="1">
      <alignment vertical="center"/>
    </xf>
    <xf numFmtId="0" fontId="11" fillId="7" borderId="0" xfId="0" applyFont="1" applyFill="1">
      <alignment vertical="center"/>
    </xf>
    <xf numFmtId="15" fontId="12" fillId="7" borderId="0" xfId="0" applyNumberFormat="1" applyFont="1" applyFill="1">
      <alignment vertical="center"/>
    </xf>
    <xf numFmtId="0" fontId="14" fillId="8" borderId="10" xfId="17" applyFont="1" applyFill="1" applyBorder="1" applyAlignment="1">
      <alignment horizontal="center"/>
    </xf>
    <xf numFmtId="0" fontId="14" fillId="8" borderId="11" xfId="17" applyFont="1" applyFill="1" applyBorder="1" applyAlignment="1">
      <alignment horizontal="center"/>
    </xf>
    <xf numFmtId="0" fontId="14" fillId="8" borderId="12" xfId="17" applyFont="1" applyFill="1" applyBorder="1" applyAlignment="1">
      <alignment horizontal="center"/>
    </xf>
    <xf numFmtId="165" fontId="11" fillId="7" borderId="0" xfId="16" applyFont="1" applyFill="1" applyAlignment="1">
      <alignment vertical="center"/>
    </xf>
    <xf numFmtId="0" fontId="0" fillId="0" borderId="0" xfId="0" applyAlignment="1">
      <alignment horizontal="left" vertical="center" indent="1"/>
    </xf>
    <xf numFmtId="165" fontId="12" fillId="0" borderId="0" xfId="0" applyNumberFormat="1" applyFont="1">
      <alignment vertical="center"/>
    </xf>
    <xf numFmtId="165" fontId="17" fillId="0" borderId="18" xfId="16" applyNumberFormat="1" applyFont="1" applyBorder="1" applyAlignment="1">
      <alignment vertical="center"/>
    </xf>
    <xf numFmtId="0" fontId="11" fillId="4" borderId="0" xfId="11" applyFill="1" applyAlignment="1">
      <alignment horizontal="center" vertical="center"/>
    </xf>
    <xf numFmtId="0" fontId="7" fillId="4" borderId="0" xfId="17" applyFont="1" applyFill="1" applyAlignment="1">
      <alignment horizontal="left" vertical="top"/>
    </xf>
    <xf numFmtId="0" fontId="7" fillId="4" borderId="0" xfId="17" applyFill="1" applyAlignment="1">
      <alignment horizontal="center"/>
    </xf>
    <xf numFmtId="0" fontId="7" fillId="4" borderId="0" xfId="17" applyFill="1" applyAlignment="1">
      <alignment horizontal="left" vertical="top"/>
    </xf>
    <xf numFmtId="0" fontId="7" fillId="4" borderId="0" xfId="17" applyFont="1" applyFill="1" applyAlignment="1">
      <alignment horizontal="center"/>
    </xf>
    <xf numFmtId="0" fontId="7" fillId="4" borderId="9" xfId="17" applyFill="1" applyBorder="1" applyAlignment="1">
      <alignment horizontal="center"/>
    </xf>
    <xf numFmtId="0" fontId="7" fillId="4" borderId="17" xfId="17" applyFill="1" applyBorder="1" applyAlignment="1">
      <alignment horizontal="center"/>
    </xf>
    <xf numFmtId="168" fontId="7" fillId="4" borderId="0" xfId="17" applyNumberFormat="1" applyFill="1" applyBorder="1" applyAlignment="1">
      <alignment horizontal="center"/>
    </xf>
    <xf numFmtId="169" fontId="7" fillId="4" borderId="0" xfId="18" applyNumberFormat="1" applyFont="1" applyFill="1" applyBorder="1" applyAlignment="1">
      <alignment horizontal="center"/>
    </xf>
    <xf numFmtId="0" fontId="7" fillId="4" borderId="0" xfId="17" applyFill="1" applyBorder="1" applyAlignment="1">
      <alignment horizontal="center"/>
    </xf>
    <xf numFmtId="0" fontId="11" fillId="4" borderId="0" xfId="11" applyFont="1" applyFill="1" applyAlignment="1">
      <alignment horizontal="center" vertical="center"/>
    </xf>
    <xf numFmtId="168" fontId="7" fillId="4" borderId="0" xfId="17" applyNumberFormat="1" applyFill="1" applyAlignment="1">
      <alignment horizontal="center"/>
    </xf>
    <xf numFmtId="0" fontId="14" fillId="4" borderId="0" xfId="17" applyFont="1" applyFill="1" applyAlignment="1">
      <alignment horizontal="left" vertical="top"/>
    </xf>
    <xf numFmtId="165" fontId="17" fillId="9" borderId="19" xfId="16" applyNumberFormat="1" applyFont="1" applyFill="1" applyBorder="1" applyAlignment="1">
      <alignment vertical="center"/>
    </xf>
    <xf numFmtId="165" fontId="0" fillId="6" borderId="20" xfId="16" applyFont="1" applyFill="1" applyBorder="1" applyAlignment="1">
      <alignment vertical="center"/>
    </xf>
    <xf numFmtId="0" fontId="0" fillId="0" borderId="0" xfId="0" applyNumberFormat="1">
      <alignment vertical="center"/>
    </xf>
    <xf numFmtId="14" fontId="0" fillId="0" borderId="14" xfId="0" applyNumberFormat="1" applyBorder="1" applyAlignment="1">
      <alignment vertical="center"/>
    </xf>
    <xf numFmtId="165" fontId="0" fillId="0" borderId="14" xfId="16" applyFont="1" applyBorder="1" applyAlignment="1">
      <alignment vertical="center"/>
    </xf>
    <xf numFmtId="0" fontId="7" fillId="4" borderId="0" xfId="17" applyFill="1" applyAlignment="1">
      <alignment horizontal="center" wrapText="1"/>
    </xf>
    <xf numFmtId="0" fontId="16" fillId="4" borderId="0" xfId="17" applyFont="1" applyFill="1" applyAlignment="1">
      <alignment horizontal="left" vertical="center"/>
    </xf>
    <xf numFmtId="0" fontId="6" fillId="4" borderId="0" xfId="17" applyFont="1" applyFill="1" applyAlignment="1">
      <alignment horizontal="left"/>
    </xf>
    <xf numFmtId="0" fontId="7" fillId="4" borderId="0" xfId="17" applyFont="1" applyFill="1" applyAlignment="1">
      <alignment horizontal="left"/>
    </xf>
    <xf numFmtId="0" fontId="7" fillId="4" borderId="0" xfId="17" applyFill="1" applyAlignment="1">
      <alignment horizontal="left"/>
    </xf>
    <xf numFmtId="170" fontId="0" fillId="0" borderId="13" xfId="0" applyNumberFormat="1" applyBorder="1" applyAlignment="1">
      <alignment vertical="center"/>
    </xf>
    <xf numFmtId="14" fontId="0" fillId="0" borderId="16" xfId="0" applyNumberFormat="1" applyBorder="1" applyAlignment="1">
      <alignment vertical="center"/>
    </xf>
    <xf numFmtId="169" fontId="14" fillId="4" borderId="9" xfId="18" applyNumberFormat="1" applyFont="1" applyFill="1" applyBorder="1" applyAlignment="1">
      <alignment horizontal="right"/>
    </xf>
    <xf numFmtId="0" fontId="14" fillId="8" borderId="10" xfId="17" applyFont="1" applyFill="1" applyBorder="1" applyAlignment="1">
      <alignment horizontal="right"/>
    </xf>
    <xf numFmtId="0" fontId="14" fillId="8" borderId="11" xfId="17" applyFont="1" applyFill="1" applyBorder="1" applyAlignment="1">
      <alignment horizontal="right"/>
    </xf>
    <xf numFmtId="0" fontId="14" fillId="8" borderId="12" xfId="17" applyFont="1" applyFill="1" applyBorder="1" applyAlignment="1">
      <alignment horizontal="right"/>
    </xf>
    <xf numFmtId="168" fontId="7" fillId="4" borderId="13" xfId="17" applyNumberFormat="1" applyFont="1" applyFill="1" applyBorder="1" applyAlignment="1">
      <alignment horizontal="right"/>
    </xf>
    <xf numFmtId="49" fontId="7" fillId="4" borderId="14" xfId="17" applyNumberFormat="1" applyFont="1" applyFill="1" applyBorder="1" applyAlignment="1">
      <alignment horizontal="right"/>
    </xf>
    <xf numFmtId="49" fontId="7" fillId="4" borderId="16" xfId="17" applyNumberFormat="1" applyFont="1" applyFill="1" applyBorder="1" applyAlignment="1">
      <alignment horizontal="right"/>
    </xf>
    <xf numFmtId="168" fontId="14" fillId="4" borderId="15" xfId="17" applyNumberFormat="1" applyFont="1" applyFill="1" applyBorder="1" applyAlignment="1">
      <alignment horizontal="right"/>
    </xf>
    <xf numFmtId="0" fontId="7" fillId="4" borderId="9" xfId="17" applyFill="1" applyBorder="1" applyAlignment="1">
      <alignment horizontal="right"/>
    </xf>
    <xf numFmtId="0" fontId="7" fillId="4" borderId="17" xfId="17" applyFill="1" applyBorder="1" applyAlignment="1">
      <alignment horizontal="right"/>
    </xf>
    <xf numFmtId="165" fontId="7" fillId="4" borderId="14" xfId="16" applyFont="1" applyFill="1" applyBorder="1" applyAlignment="1">
      <alignment horizontal="right"/>
    </xf>
    <xf numFmtId="0" fontId="5" fillId="4" borderId="0" xfId="17" applyFont="1" applyFill="1" applyAlignment="1">
      <alignment horizontal="left"/>
    </xf>
    <xf numFmtId="0" fontId="17" fillId="9" borderId="21" xfId="0" applyFont="1" applyFill="1" applyBorder="1">
      <alignment vertical="center"/>
    </xf>
    <xf numFmtId="0" fontId="4" fillId="4" borderId="17" xfId="17" applyFont="1" applyFill="1" applyBorder="1" applyAlignment="1">
      <alignment horizontal="center"/>
    </xf>
    <xf numFmtId="170" fontId="0" fillId="0" borderId="13" xfId="0" applyNumberFormat="1" applyBorder="1" applyAlignment="1">
      <alignment horizontal="center" vertical="center"/>
    </xf>
    <xf numFmtId="168" fontId="7" fillId="4" borderId="13" xfId="17" applyNumberFormat="1" applyFont="1" applyFill="1" applyBorder="1" applyAlignment="1">
      <alignment horizontal="center"/>
    </xf>
    <xf numFmtId="168" fontId="7" fillId="4" borderId="22" xfId="17" applyNumberFormat="1" applyFont="1" applyFill="1" applyBorder="1" applyAlignment="1">
      <alignment horizontal="center"/>
    </xf>
    <xf numFmtId="165" fontId="7" fillId="4" borderId="4" xfId="16" applyFont="1" applyFill="1" applyBorder="1" applyAlignment="1">
      <alignment horizontal="right"/>
    </xf>
    <xf numFmtId="0" fontId="3" fillId="4" borderId="9" xfId="17" applyFont="1" applyFill="1" applyBorder="1" applyAlignment="1">
      <alignment horizontal="center"/>
    </xf>
    <xf numFmtId="0" fontId="2" fillId="4" borderId="0" xfId="17" applyFont="1" applyFill="1" applyAlignment="1">
      <alignment horizontal="left"/>
    </xf>
    <xf numFmtId="14" fontId="0" fillId="4" borderId="0" xfId="0" applyNumberFormat="1" applyFill="1" applyAlignment="1">
      <alignment vertical="center"/>
    </xf>
    <xf numFmtId="0" fontId="1" fillId="4" borderId="0" xfId="17" applyFont="1" applyFill="1" applyAlignment="1">
      <alignment horizontal="left"/>
    </xf>
    <xf numFmtId="168" fontId="14" fillId="4" borderId="0" xfId="17" applyNumberFormat="1" applyFont="1" applyFill="1" applyBorder="1" applyAlignment="1">
      <alignment horizontal="right"/>
    </xf>
    <xf numFmtId="169" fontId="14" fillId="4" borderId="0" xfId="18" applyNumberFormat="1" applyFont="1" applyFill="1" applyBorder="1" applyAlignment="1">
      <alignment horizontal="right"/>
    </xf>
  </cellXfs>
  <cellStyles count="19">
    <cellStyle name="Comma" xfId="16" builtinId="3"/>
    <cellStyle name="Comma 2" xfId="2"/>
    <cellStyle name="Comma 2 2" xfId="3"/>
    <cellStyle name="Comma_D. Germain" xfId="1"/>
    <cellStyle name="Comma_R. Sewda" xfId="14"/>
    <cellStyle name="Currency 2" xfId="4"/>
    <cellStyle name="Currency 2 2" xfId="5"/>
    <cellStyle name="Currency 2 3" xfId="18"/>
    <cellStyle name="Currency 3" xfId="6"/>
    <cellStyle name="Currency 3 2" xfId="7"/>
    <cellStyle name="Normal" xfId="0" builtinId="0"/>
    <cellStyle name="Normal 2" xfId="9"/>
    <cellStyle name="Normal 2 2" xfId="10"/>
    <cellStyle name="Normal 2 3" xfId="17"/>
    <cellStyle name="Normal 3" xfId="11"/>
    <cellStyle name="Normal 3 2" xfId="12"/>
    <cellStyle name="Normal 4" xfId="13"/>
    <cellStyle name="Normal_D. Germain" xfId="8"/>
    <cellStyle name="Normal_R. Sewda" xfId="15"/>
  </cellStyles>
  <dxfs count="22">
    <dxf>
      <numFmt numFmtId="165" formatCode="_-* #,##0.00_-;\-* #,##0.00_-;_-* &quot;-&quot;??_-;_-@_-"/>
    </dxf>
    <dxf>
      <fill>
        <patternFill patternType="solid">
          <bgColor theme="7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70</xdr:row>
      <xdr:rowOff>105833</xdr:rowOff>
    </xdr:from>
    <xdr:to>
      <xdr:col>2</xdr:col>
      <xdr:colOff>650286</xdr:colOff>
      <xdr:row>79</xdr:row>
      <xdr:rowOff>15715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5249333"/>
          <a:ext cx="2819869" cy="1243382"/>
        </a:xfrm>
        <a:prstGeom prst="rect">
          <a:avLst/>
        </a:prstGeom>
      </xdr:spPr>
    </xdr:pic>
    <xdr:clientData/>
  </xdr:twoCellAnchor>
  <xdr:twoCellAnchor editAs="oneCell">
    <xdr:from>
      <xdr:col>1</xdr:col>
      <xdr:colOff>63499</xdr:colOff>
      <xdr:row>96</xdr:row>
      <xdr:rowOff>31750</xdr:rowOff>
    </xdr:from>
    <xdr:to>
      <xdr:col>2</xdr:col>
      <xdr:colOff>671452</xdr:colOff>
      <xdr:row>102</xdr:row>
      <xdr:rowOff>132132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10244667"/>
          <a:ext cx="2819869" cy="1243382"/>
        </a:xfrm>
        <a:prstGeom prst="rect">
          <a:avLst/>
        </a:prstGeom>
      </xdr:spPr>
    </xdr:pic>
    <xdr:clientData/>
  </xdr:twoCellAnchor>
  <xdr:twoCellAnchor editAs="oneCell">
    <xdr:from>
      <xdr:col>1</xdr:col>
      <xdr:colOff>179916</xdr:colOff>
      <xdr:row>0</xdr:row>
      <xdr:rowOff>0</xdr:rowOff>
    </xdr:from>
    <xdr:to>
      <xdr:col>2</xdr:col>
      <xdr:colOff>787869</xdr:colOff>
      <xdr:row>8</xdr:row>
      <xdr:rowOff>58049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583" y="0"/>
          <a:ext cx="2819869" cy="1243382"/>
        </a:xfrm>
        <a:prstGeom prst="rect">
          <a:avLst/>
        </a:prstGeom>
      </xdr:spPr>
    </xdr:pic>
    <xdr:clientData/>
  </xdr:twoCellAnchor>
  <xdr:oneCellAnchor>
    <xdr:from>
      <xdr:col>1</xdr:col>
      <xdr:colOff>63499</xdr:colOff>
      <xdr:row>118</xdr:row>
      <xdr:rowOff>31750</xdr:rowOff>
    </xdr:from>
    <xdr:ext cx="2819869" cy="1243382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66" y="10541000"/>
          <a:ext cx="2819869" cy="1243382"/>
        </a:xfrm>
        <a:prstGeom prst="rect">
          <a:avLst/>
        </a:prstGeom>
      </xdr:spPr>
    </xdr:pic>
    <xdr:clientData/>
  </xdr:oneCellAnchor>
  <xdr:oneCellAnchor>
    <xdr:from>
      <xdr:col>1</xdr:col>
      <xdr:colOff>42333</xdr:colOff>
      <xdr:row>23</xdr:row>
      <xdr:rowOff>105833</xdr:rowOff>
    </xdr:from>
    <xdr:ext cx="2819869" cy="1243382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7768166"/>
          <a:ext cx="2819869" cy="1243382"/>
        </a:xfrm>
        <a:prstGeom prst="rect">
          <a:avLst/>
        </a:prstGeom>
      </xdr:spPr>
    </xdr:pic>
    <xdr:clientData/>
  </xdr:oneCellAnchor>
  <xdr:oneCellAnchor>
    <xdr:from>
      <xdr:col>1</xdr:col>
      <xdr:colOff>42333</xdr:colOff>
      <xdr:row>46</xdr:row>
      <xdr:rowOff>105833</xdr:rowOff>
    </xdr:from>
    <xdr:ext cx="2819869" cy="1243382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4064000"/>
          <a:ext cx="2819869" cy="12433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0</xdr:row>
      <xdr:rowOff>0</xdr:rowOff>
    </xdr:from>
    <xdr:to>
      <xdr:col>2</xdr:col>
      <xdr:colOff>660868</xdr:colOff>
      <xdr:row>8</xdr:row>
      <xdr:rowOff>58049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083" y="0"/>
          <a:ext cx="2819869" cy="124338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29</xdr:row>
      <xdr:rowOff>0</xdr:rowOff>
    </xdr:from>
    <xdr:to>
      <xdr:col>2</xdr:col>
      <xdr:colOff>671452</xdr:colOff>
      <xdr:row>37</xdr:row>
      <xdr:rowOff>62282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7" y="6995583"/>
          <a:ext cx="2819869" cy="1243382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</xdr:colOff>
      <xdr:row>89</xdr:row>
      <xdr:rowOff>0</xdr:rowOff>
    </xdr:from>
    <xdr:to>
      <xdr:col>2</xdr:col>
      <xdr:colOff>629118</xdr:colOff>
      <xdr:row>95</xdr:row>
      <xdr:rowOff>100382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3" y="18827750"/>
          <a:ext cx="2819869" cy="1243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2</xdr:col>
      <xdr:colOff>695325</xdr:colOff>
      <xdr:row>65</xdr:row>
      <xdr:rowOff>178219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0"/>
          <a:ext cx="2905125" cy="13212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tephanie.Henderson/AppData/Local/Microsoft/Windows/INetCache/Content.Outlook/4Y3KNK3V/1.%20Executive%20expense%20reporting-%20APR%202020-SEP%202020%20Final%20(002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tephanie.Henderson/AppData/Local/Microsoft/Windows/INetCache/Content.Outlook/4Y3KNK3V/1.%20Executive%20expense%20reporting-%20APR%202020-SEP%202020%20Final%20(002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tephanie.Henderson/AppData/Local/Microsoft/Windows/INetCache/Content.Outlook/4Y3KNK3V/1.%20Executive%20expense%20reporting-%20APR%202020-SEP%202020%20Final%20(002)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n, Lily" refreshedDate="43797.554106944444" createdVersion="4" refreshedVersion="4" minRefreshableVersion="3" recordCount="1044">
  <cacheSource type="worksheet">
    <worksheetSource ref="A3:R1053" sheet="GLDetail-Execs" r:id="rId2"/>
  </cacheSource>
  <cacheFields count="14">
    <cacheField name="Journal Entry" numFmtId="1">
      <sharedItems containsSemiMixedTypes="0" containsString="0" containsNumber="1" containsInteger="1" minValue="89150" maxValue="95401"/>
    </cacheField>
    <cacheField name="TRX Date" numFmtId="14">
      <sharedItems containsSemiMixedTypes="0" containsNonDate="0" containsDate="1" containsString="0" minDate="2019-04-02T00:00:00" maxDate="2019-10-01T00:00:00" count="55">
        <d v="2019-04-02T00:00:00"/>
        <d v="2019-04-10T00:00:00"/>
        <d v="2019-04-30T00:00:00"/>
        <d v="2019-04-17T00:00:00"/>
        <d v="2019-04-18T00:00:00"/>
        <d v="2019-04-23T00:00:00"/>
        <d v="2019-04-24T00:00:00"/>
        <d v="2019-04-29T00:00:00"/>
        <d v="2019-05-13T00:00:00"/>
        <d v="2019-06-17T00:00:00"/>
        <d v="2019-05-15T00:00:00"/>
        <d v="2019-05-16T00:00:00"/>
        <d v="2019-05-22T00:00:00"/>
        <d v="2019-05-23T00:00:00"/>
        <d v="2019-05-27T00:00:00"/>
        <d v="2019-05-29T00:00:00"/>
        <d v="2019-05-28T00:00:00"/>
        <d v="2019-05-31T00:00:00"/>
        <d v="2019-05-09T00:00:00"/>
        <d v="2019-06-04T00:00:00"/>
        <d v="2019-06-06T00:00:00"/>
        <d v="2019-06-11T00:00:00"/>
        <d v="2019-06-07T00:00:00"/>
        <d v="2019-05-01T00:00:00"/>
        <d v="2019-07-03T00:00:00"/>
        <d v="2019-06-19T00:00:00"/>
        <d v="2019-06-18T00:00:00"/>
        <d v="2019-06-20T00:00:00"/>
        <d v="2019-06-24T00:00:00"/>
        <d v="2019-06-26T00:00:00"/>
        <d v="2019-06-27T00:00:00"/>
        <d v="2019-06-25T00:00:00"/>
        <d v="2019-06-30T00:00:00"/>
        <d v="2019-07-30T00:00:00"/>
        <d v="2019-09-09T00:00:00"/>
        <d v="2019-07-22T00:00:00"/>
        <d v="2019-07-10T00:00:00"/>
        <d v="2019-07-25T00:00:00"/>
        <d v="2019-07-26T00:00:00"/>
        <d v="2019-07-31T00:00:00"/>
        <d v="2019-08-07T00:00:00"/>
        <d v="2019-08-14T00:00:00"/>
        <d v="2019-08-15T00:00:00"/>
        <d v="2019-08-16T00:00:00"/>
        <d v="2019-08-19T00:00:00"/>
        <d v="2019-08-21T00:00:00"/>
        <d v="2019-08-22T00:00:00"/>
        <d v="2019-08-27T00:00:00"/>
        <d v="2019-08-31T00:00:00"/>
        <d v="2019-09-30T00:00:00"/>
        <d v="2019-09-23T00:00:00"/>
        <d v="2019-09-17T00:00:00"/>
        <d v="2019-09-18T00:00:00"/>
        <d v="2019-09-20T00:00:00"/>
        <d v="2019-09-27T00:00:00"/>
      </sharedItems>
    </cacheField>
    <cacheField name="Account Description" numFmtId="0">
      <sharedItems count="103">
        <s v="MR Other fee - license"/>
        <s v="HR Travel expense – staff general - local"/>
        <s v="AD Travel expense – staff general - local"/>
        <s v="BD Catering - ext - NSR"/>
        <s v="Facility- -Administrative Services-Telephone-charg"/>
        <s v="PF Travel expenses -staff general - local"/>
        <s v="NA Travel expense – staff general - local"/>
        <s v="OH Course reg fees &amp; materials"/>
        <s v="HR Professional fees - other"/>
        <s v="PH Other fees - subscription"/>
        <s v="NA Other fees - subscription"/>
        <s v="Annual Report"/>
        <s v="ED Delivery and courier"/>
        <s v="Facility- - -DS - Television charges-"/>
        <s v="HR Other fees - membership"/>
        <s v="FN Other fees - membership"/>
        <s v="IS Data processing - data comm charges"/>
        <s v="PH -General Pharmacy-Other fees -Accreditation"/>
        <s v="PR Catering - ext - NSR"/>
        <s v="4E Travel expense – staff general - local"/>
        <s v="HR Advertising"/>
        <s v="NRC Picker - Public Relations"/>
        <s v="Facility- -Information Systems Support-Telephone-"/>
        <s v="FN Course reg fees &amp; materials"/>
        <s v="FN Catering - ext - NSR-"/>
        <s v="HR Delivery and courier"/>
        <s v="NA Delivery and courier"/>
        <s v="AD Delivery and courier"/>
        <s v="IM Delivery and courier"/>
        <s v="HR Professional fees - legal"/>
        <s v="FN Delivery and courier"/>
        <s v="IS Travel expense – staff general - local"/>
        <s v="HR Catering - ext - NSR"/>
        <s v="AD Catering - ext - NSR"/>
        <s v="FN Bank service charges - general"/>
        <s v="4E Travel expense - SR - local"/>
        <s v="Facility- - -Insurance- Dundas 3434"/>
        <s v="PF Delivery &amp; courier"/>
        <s v="AD Telephone charges - long distance"/>
        <s v="NA Catering - ext - NSR"/>
        <s v="Events"/>
        <s v="CO Postage"/>
        <s v="AT - Travel expenses - patient"/>
        <s v="Facility- -Clinical Resources-Course reg fees &amp; -"/>
        <s v="IS Catering - ext - NSR"/>
        <s v="PH Delivery and courier"/>
        <s v="HR Travel expense - recruitment"/>
        <s v="SL Other fees - subscription"/>
        <s v="PR Travel -staff general"/>
        <s v="4 E Catering - int - NSR"/>
        <s v="Facility- -3 East-Professional fees - other-"/>
        <s v="PM Other fees - memberships"/>
        <s v="FS Professional fees - management"/>
        <s v="Facility-SP-Professional fees - other-"/>
        <s v="FN Travel expense – staff general - local"/>
        <s v="IS Course reg fees &amp; materials"/>
        <s v="SP Catering -Ext -"/>
        <s v="ED Catering - ext - NSR"/>
        <s v="PR Travel expense – staff general - local"/>
        <s v="3E Interdepartmental services - catering"/>
        <s v="ED Other fees - membership"/>
        <s v="AT Delivery and courier"/>
        <s v="PM Delivery And Courier"/>
        <s v="OH Delivery and courier"/>
        <s v="2E Travel expense - SR - local"/>
        <s v="AD Other fees - subscription"/>
        <s v="3E OT Delivery and courier"/>
        <s v="NA Interdepartmental services - catering"/>
        <s v="AT Meeting expense"/>
        <s v="Facility- -Administrative Services - Gene- -"/>
        <s v="AD Professional fees - legal"/>
        <s v="AT Travel expense - staff general - local"/>
        <s v="RM Other fees - membership"/>
        <s v="ED Course reg fees &amp; materials"/>
        <s v="3E Travel expense - SR - local"/>
        <s v="PR Public relations"/>
        <s v="CO Delivery and courier"/>
        <s v="FN Professional fees - other"/>
        <s v="PM Travel Expense Staff"/>
        <s v="VS Delivery and courier"/>
        <s v="AD AGM expense"/>
        <s v="AD Other fees - membership"/>
        <s v="NA Other fees - membership"/>
        <s v="2E Delivery and courier"/>
        <s v="3E Delivery and courier"/>
        <s v="AD Course reg fees &amp; materials"/>
        <s v="Facility-SP-Professional fees - management-"/>
        <s v="HR Catering - int - NSR"/>
        <s v="PH Other fees - membership"/>
        <s v="PH - Catering - ext - NSR-"/>
        <s v="Plamai Course Reg Fees &amp; Materials"/>
        <s v="IS Delivery and courier"/>
        <s v="VS Course reg fees &amp; materials"/>
        <s v="IS Software license corporate"/>
        <s v="HR Formal recognition"/>
        <s v="MM Professional fees - management"/>
        <s v="PR Delivery and courier"/>
        <s v="Clinical Res Delivery And Courier"/>
        <s v="Patient Experiences- NRC Picker/Surveys"/>
        <s v="4E Delivery and courier"/>
        <s v="Facility- -Non-Service Recipient Food -Professio-"/>
        <s v="PH Course reg fees &amp; materials"/>
        <s v="VS Catering - ext - NSR"/>
      </sharedItems>
    </cacheField>
    <cacheField name="Fin/Stat" numFmtId="0">
      <sharedItems/>
    </cacheField>
    <cacheField name="Primary" numFmtId="0">
      <sharedItems/>
    </cacheField>
    <cacheField name="Secondary" numFmtId="0">
      <sharedItems count="34">
        <s v="66010"/>
        <s v="62410"/>
        <s v="65620"/>
        <s v="61021"/>
        <s v="61030"/>
        <s v="65090"/>
        <s v="66040"/>
        <s v="6750003"/>
        <s v="61015"/>
        <s v="6102301"/>
        <s v="66020"/>
        <s v="64020"/>
        <s v="66030"/>
        <s v="67000"/>
        <s v="6750001"/>
        <s v="65040"/>
        <s v="63010"/>
        <s v="62010"/>
        <s v="68000"/>
        <s v="61022"/>
        <s v="6750004"/>
        <s v="61010"/>
        <s v="62000"/>
        <s v="62600"/>
        <s v="62400"/>
        <s v="65610"/>
        <s v="65050"/>
        <s v="69700"/>
        <s v="69600"/>
        <s v="67500"/>
        <s v="61020"/>
        <s v="6960001"/>
        <s v="6403001"/>
        <s v="6103001"/>
      </sharedItems>
    </cacheField>
    <cacheField name="Segment5" numFmtId="0">
      <sharedItems/>
    </cacheField>
    <cacheField name="Debit Amount" numFmtId="165">
      <sharedItems containsSemiMixedTypes="0" containsString="0" containsNumber="1" minValue="0" maxValue="43631.78"/>
    </cacheField>
    <cacheField name="Credit Amount" numFmtId="165">
      <sharedItems containsSemiMixedTypes="0" containsString="0" containsNumber="1" minValue="0" maxValue="4396.21"/>
    </cacheField>
    <cacheField name="Reference" numFmtId="0">
      <sharedItems/>
    </cacheField>
    <cacheField name="Period ID" numFmtId="1">
      <sharedItems containsSemiMixedTypes="0" containsString="0" containsNumber="1" containsInteger="1" minValue="1" maxValue="6"/>
    </cacheField>
    <cacheField name="User Who Posted" numFmtId="0">
      <sharedItems/>
    </cacheField>
    <cacheField name="Originating Document Number" numFmtId="0">
      <sharedItems/>
    </cacheField>
    <cacheField name="Originating Master Name" numFmtId="0">
      <sharedItems count="96">
        <s v="College Of Physicians And Surgeons Of Ontario"/>
        <s v="David Cox"/>
        <s v="Connie Dejak"/>
        <s v="Nicole Digout"/>
        <s v="Rochelle Payne"/>
        <s v="Michael Ampem"/>
        <s v="Grewal, Geeta"/>
        <s v="Morneau Shepell"/>
        <s v="Luba Kelebay"/>
        <s v="Co-Effect Creative Inc."/>
        <s v="4imprint Canada"/>
        <s v="Rogers Cable Communications Inc."/>
        <s v="Lauren Barrett"/>
        <s v="Chartered Professional Accountants of Ontario"/>
        <s v="TeraGo Networks Inc."/>
        <s v="Amrita Tiwari"/>
        <s v="Ontario College Of Pharmacists"/>
        <s v="Carla Wintersgill"/>
        <s v="Canadian College Of Health Leaders"/>
        <s v="Woodland Associates"/>
        <s v="Bell Mobility Inc."/>
        <s v="Qiuju Chen"/>
        <s v="Bell Canada"/>
        <s v="Rogers Wireless"/>
        <s v="Purolator Courier Ltd"/>
        <s v="Osler, Hoskin &amp; Harcourt LLP"/>
        <s v="Femi Faulkner"/>
        <s v="Shailja Armogan"/>
        <s v="Royal Bank Visa"/>
        <s v="Voyageur Transportation Services"/>
        <s v="Treasurer, City Of Toronto"/>
        <s v="Pristine Printing Inc."/>
        <s v="HealthHub (Hospitality Net)"/>
        <s v="Century Link"/>
        <s v="Catherine Fitzpatrick"/>
        <s v="Pitneyworks"/>
        <s v="World In Motion Transportation Inc"/>
        <s v="Mede-Care Health Care Solution"/>
        <s v="Eaton Industries (Canada) Company"/>
        <s v="Trudell Medical"/>
        <s v="Retu Sapple"/>
        <s v="911 Interpreters INC"/>
        <s v="Technical Standards And Safety"/>
        <s v="Food Systems Consulting Inc"/>
        <s v="The Endring Group"/>
        <s v="Victoria Forrest"/>
        <s v="Bruce Westwater"/>
        <s v="Colleen McNamee"/>
        <s v="Leslie Furlonge"/>
        <s v="Julie Hiroz"/>
        <s v="Professional Practice Network Of Ontario"/>
        <s v="St. Joseph's Health Centre"/>
        <s v="Beck Taxi"/>
        <s v="Desron Harry"/>
        <s v="Halima Arush"/>
        <s v="Olive Smart"/>
        <s v="Thompson Ahern &amp; CO. LTD"/>
        <s v="Accreditation Canada"/>
        <s v="Enerlife  Consulting Inc."/>
        <s v="Jin Wang"/>
        <s v="Archie Arshad"/>
        <s v="Pharmasystems"/>
        <s v="University Health Network"/>
        <s v="World Software Inc."/>
        <s v="Rogers Business Solutions"/>
        <s v="City Taxi"/>
        <s v="Seton"/>
        <s v="Gurpreet Dhaliwal"/>
        <s v="Lindsey Paton"/>
        <s v="Canada Post Corporation"/>
        <s v="Federal Express Canada Corporation"/>
        <s v="Laverne Edwards"/>
        <s v="Andrew Williamson Photography Inc."/>
        <s v="John Almeida"/>
        <s v="Joy Santiago"/>
        <s v="Ontario Hospital Association"/>
        <s v="Sahil Chhabra"/>
        <s v="Gervais Party &amp; Tent Rentals"/>
        <s v="Empire Business Continuity Consultants"/>
        <s v="Thomson Reuters"/>
        <s v="Margaret Thomas"/>
        <s v="Gurleen Padda"/>
        <s v="Microsoft Canada"/>
        <s v="Diamond Recognition"/>
        <s v="Humber River Hospital"/>
        <s v="Shared Services West"/>
        <s v="Olympic Trophies Limited"/>
        <s v="Chair-Man Mills Corp"/>
        <s v="Dan Germain"/>
        <s v="Sewda, Raj"/>
        <s v="Compass Group Canada Ltd."/>
        <s v="Compass Canada Support Services Ltd"/>
        <s v="Institute of Corporate Directors"/>
        <s v="Pharmacy Department- The Ottawa Hospital"/>
        <s v="Sandra Wuff"/>
        <s v="Sarah Krich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en, Lily" refreshedDate="43797.588816550924" createdVersion="4" refreshedVersion="4" minRefreshableVersion="3" recordCount="10">
  <cacheSource type="worksheet">
    <worksheetSource ref="B39:E51" sheet="Exec Summary"/>
  </cacheSource>
  <cacheFields count="4">
    <cacheField name="Amt" numFmtId="165">
      <sharedItems containsSemiMixedTypes="0" containsString="0" containsNumber="1" minValue="8.6561415929203545" maxValue="46.652996460176993"/>
    </cacheField>
    <cacheField name="Exp " numFmtId="0">
      <sharedItems count="2">
        <s v="Mileage "/>
        <s v="Parking"/>
      </sharedItems>
    </cacheField>
    <cacheField name="Des" numFmtId="0">
      <sharedItems count="1">
        <s v="External Meeting"/>
      </sharedItems>
    </cacheField>
    <cacheField name="Date " numFmtId="15">
      <sharedItems containsSemiMixedTypes="0" containsNonDate="0" containsDate="1" containsString="0" minDate="2019-04-30T00:00:00" maxDate="2019-09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wis, Ivan" refreshedDate="43798.430274305552" createdVersion="4" refreshedVersion="4" minRefreshableVersion="3" recordCount="48">
  <cacheSource type="worksheet">
    <worksheetSource ref="A3:AA51" sheet="GLDetail-Execs" r:id="rId2"/>
  </cacheSource>
  <cacheFields count="26">
    <cacheField name="Journal Entry" numFmtId="1">
      <sharedItems containsSemiMixedTypes="0" containsString="0" containsNumber="1" containsInteger="1" minValue="89691" maxValue="95401"/>
    </cacheField>
    <cacheField name="TRX Date" numFmtId="14">
      <sharedItems containsSemiMixedTypes="0" containsNonDate="0" containsDate="1" containsString="0" minDate="2019-04-30T00:00:00" maxDate="2019-10-01T00:00:00"/>
    </cacheField>
    <cacheField name="Originating Master Name" numFmtId="0">
      <sharedItems count="3">
        <s v="Connie Dejak"/>
        <s v="Sewda, Raj"/>
        <s v="Dan Germain"/>
      </sharedItems>
    </cacheField>
    <cacheField name="Event" numFmtId="0">
      <sharedItems containsBlank="1"/>
    </cacheField>
    <cacheField name="Receipt" numFmtId="0">
      <sharedItems containsBlank="1"/>
    </cacheField>
    <cacheField name="Event date" numFmtId="14">
      <sharedItems containsNonDate="0" containsDate="1" containsString="0" containsBlank="1" minDate="2019-01-10T00:00:00" maxDate="2019-09-29T00:00:00"/>
    </cacheField>
    <cacheField name="Category" numFmtId="14">
      <sharedItems containsBlank="1" count="3">
        <s v="Travel"/>
        <s v="Meals"/>
        <m/>
      </sharedItems>
    </cacheField>
    <cacheField name="Account Description" numFmtId="0">
      <sharedItems/>
    </cacheField>
    <cacheField name="Reportable?" numFmtId="0">
      <sharedItems containsBlank="1" count="2">
        <s v="Yes"/>
        <m/>
      </sharedItems>
    </cacheField>
    <cacheField name="Primary" numFmtId="0">
      <sharedItems/>
    </cacheField>
    <cacheField name="Secondary" numFmtId="0">
      <sharedItems/>
    </cacheField>
    <cacheField name="Segment5" numFmtId="0">
      <sharedItems/>
    </cacheField>
    <cacheField name="Debit Amount" numFmtId="165">
      <sharedItems containsSemiMixedTypes="0" containsString="0" containsNumber="1" minValue="0.37" maxValue="1838.04"/>
    </cacheField>
    <cacheField name="Reference" numFmtId="0">
      <sharedItems/>
    </cacheField>
    <cacheField name="Period ID" numFmtId="1">
      <sharedItems containsSemiMixedTypes="0" containsString="0" containsNumber="1" containsInteger="1" minValue="1" maxValue="6"/>
    </cacheField>
    <cacheField name="User Who Posted" numFmtId="0">
      <sharedItems/>
    </cacheField>
    <cacheField name="Originating Document Number" numFmtId="0">
      <sharedItems/>
    </cacheField>
    <cacheField name="Account Type" numFmtId="0">
      <sharedItems/>
    </cacheField>
    <cacheField name="Description" numFmtId="0">
      <sharedItems/>
    </cacheField>
    <cacheField name="Batch Number" numFmtId="0">
      <sharedItems/>
    </cacheField>
    <cacheField name="Created Date" numFmtId="14">
      <sharedItems containsSemiMixedTypes="0" containsNonDate="0" containsDate="1" containsString="0" minDate="2010-11-02T00:00:00" maxDate="2017-11-16T00:00:00"/>
    </cacheField>
    <cacheField name="Document Date" numFmtId="14">
      <sharedItems containsNonDate="0" containsString="0" containsBlank="1"/>
    </cacheField>
    <cacheField name="Originating Company ID" numFmtId="0">
      <sharedItems/>
    </cacheField>
    <cacheField name="Originating Journal Entry" numFmtId="1">
      <sharedItems containsSemiMixedTypes="0" containsString="0" containsNumber="1" containsInteger="1" minValue="0" maxValue="0"/>
    </cacheField>
    <cacheField name="Originating Master ID" numFmtId="0">
      <sharedItems/>
    </cacheField>
    <cacheField name="Seri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wis, Ivan" refreshedDate="43798.456973958331" createdVersion="4" refreshedVersion="4" minRefreshableVersion="3" recordCount="51">
  <cacheSource type="worksheet">
    <worksheetSource ref="A3:M51" sheet="GLDetail-Execs" r:id="rId2"/>
  </cacheSource>
  <cacheFields count="13">
    <cacheField name="Journal Entry" numFmtId="1">
      <sharedItems containsSemiMixedTypes="0" containsString="0" containsNumber="1" containsInteger="1" minValue="89691" maxValue="95401"/>
    </cacheField>
    <cacheField name="TRX Date" numFmtId="14">
      <sharedItems containsSemiMixedTypes="0" containsNonDate="0" containsDate="1" containsString="0" minDate="2019-04-30T00:00:00" maxDate="2019-10-01T00:00:00"/>
    </cacheField>
    <cacheField name="Receipt" numFmtId="0">
      <sharedItems containsBlank="1"/>
    </cacheField>
    <cacheField name="Executive" numFmtId="0">
      <sharedItems count="5">
        <s v="Connie Dejak"/>
        <s v="Raj Sewda"/>
        <s v="Daniel Germain"/>
        <s v="Sewda, Raj"/>
        <s v="Dan Germain" u="1"/>
      </sharedItems>
    </cacheField>
    <cacheField name="Event date" numFmtId="14">
      <sharedItems containsNonDate="0" containsDate="1" containsString="0" containsBlank="1" minDate="2019-01-10T00:00:00" maxDate="2019-09-29T00:00:00"/>
    </cacheField>
    <cacheField name="Amount" numFmtId="165">
      <sharedItems containsSemiMixedTypes="0" containsString="0" containsNumber="1" minValue="1.02" maxValue="1838.04"/>
    </cacheField>
    <cacheField name="Category" numFmtId="14">
      <sharedItems containsBlank="1" count="4">
        <s v="Travel -- Incidentals"/>
        <s v="Meals"/>
        <s v="Travel -- Mileage"/>
        <m/>
      </sharedItems>
    </cacheField>
    <cacheField name="Event" numFmtId="0">
      <sharedItems containsBlank="1"/>
    </cacheField>
    <cacheField name="Account Description" numFmtId="0">
      <sharedItems/>
    </cacheField>
    <cacheField name="Reportable?" numFmtId="0">
      <sharedItems count="2">
        <s v="Yes"/>
        <s v="No"/>
      </sharedItems>
    </cacheField>
    <cacheField name="Primary" numFmtId="0">
      <sharedItems/>
    </cacheField>
    <cacheField name="Secondary" numFmtId="0">
      <sharedItems/>
    </cacheField>
    <cacheField name="Segment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4">
  <r>
    <n v="89150"/>
    <x v="0"/>
    <x v="0"/>
    <s v="1"/>
    <s v="7120720"/>
    <x v="0"/>
    <s v="70"/>
    <n v="0"/>
    <n v="225"/>
    <s v="Void Open Trx"/>
    <n v="1"/>
    <s v="paulba"/>
    <s v="20190326"/>
    <x v="0"/>
  </r>
  <r>
    <n v="89612"/>
    <x v="1"/>
    <x v="1"/>
    <s v="1"/>
    <s v="71120"/>
    <x v="1"/>
    <s v="80"/>
    <n v="17.7"/>
    <n v="0"/>
    <s v="job posting"/>
    <n v="1"/>
    <s v="chenli"/>
    <s v="20190404"/>
    <x v="1"/>
  </r>
  <r>
    <n v="89612"/>
    <x v="1"/>
    <x v="1"/>
    <s v="1"/>
    <s v="71120"/>
    <x v="1"/>
    <s v="80"/>
    <n v="0.33"/>
    <n v="0"/>
    <s v="job posting"/>
    <n v="1"/>
    <s v="chenli"/>
    <s v="20190404"/>
    <x v="1"/>
  </r>
  <r>
    <n v="89691"/>
    <x v="2"/>
    <x v="2"/>
    <s v="1"/>
    <s v="71110"/>
    <x v="1"/>
    <s v="90"/>
    <n v="25.44"/>
    <n v="0"/>
    <s v="events/bell"/>
    <n v="1"/>
    <s v="chenli"/>
    <s v="20190124"/>
    <x v="2"/>
  </r>
  <r>
    <n v="89691"/>
    <x v="2"/>
    <x v="2"/>
    <s v="1"/>
    <s v="71110"/>
    <x v="1"/>
    <s v="90"/>
    <n v="0.48"/>
    <n v="0"/>
    <s v="events/bell"/>
    <n v="1"/>
    <s v="chenli"/>
    <s v="20190124"/>
    <x v="2"/>
  </r>
  <r>
    <n v="89691"/>
    <x v="2"/>
    <x v="3"/>
    <s v="1"/>
    <s v="7111030"/>
    <x v="2"/>
    <s v="90"/>
    <n v="314.2"/>
    <n v="0"/>
    <s v="events/bell"/>
    <n v="1"/>
    <s v="chenli"/>
    <s v="20190124"/>
    <x v="2"/>
  </r>
  <r>
    <n v="89691"/>
    <x v="2"/>
    <x v="4"/>
    <s v="1"/>
    <s v="71110"/>
    <x v="3"/>
    <s v="90"/>
    <n v="77"/>
    <n v="0"/>
    <s v="events/bell"/>
    <n v="1"/>
    <s v="chenli"/>
    <s v="20190124"/>
    <x v="2"/>
  </r>
  <r>
    <n v="89691"/>
    <x v="2"/>
    <x v="4"/>
    <s v="1"/>
    <s v="71110"/>
    <x v="3"/>
    <s v="90"/>
    <n v="53.95"/>
    <n v="0"/>
    <s v="events/bell"/>
    <n v="1"/>
    <s v="chenli"/>
    <s v="20190124"/>
    <x v="2"/>
  </r>
  <r>
    <n v="89691"/>
    <x v="2"/>
    <x v="4"/>
    <s v="1"/>
    <s v="71110"/>
    <x v="3"/>
    <s v="90"/>
    <n v="1.46"/>
    <n v="0"/>
    <s v="events/bell"/>
    <n v="1"/>
    <s v="chenli"/>
    <s v="20190124"/>
    <x v="2"/>
  </r>
  <r>
    <n v="89691"/>
    <x v="2"/>
    <x v="4"/>
    <s v="1"/>
    <s v="71110"/>
    <x v="3"/>
    <s v="90"/>
    <n v="1.02"/>
    <n v="0"/>
    <s v="events/bell"/>
    <n v="1"/>
    <s v="chenli"/>
    <s v="20190124"/>
    <x v="2"/>
  </r>
  <r>
    <n v="89875"/>
    <x v="3"/>
    <x v="5"/>
    <s v="1"/>
    <s v="71182"/>
    <x v="1"/>
    <s v="20"/>
    <n v="25.76"/>
    <n v="0"/>
    <s v="Payables Trx Entry"/>
    <n v="1"/>
    <s v="chenli"/>
    <s v="20190408"/>
    <x v="3"/>
  </r>
  <r>
    <n v="89875"/>
    <x v="3"/>
    <x v="5"/>
    <s v="1"/>
    <s v="71182"/>
    <x v="1"/>
    <s v="20"/>
    <n v="0.49"/>
    <n v="0"/>
    <s v="Payables Trx Entry"/>
    <n v="1"/>
    <s v="chenli"/>
    <s v="20190408"/>
    <x v="3"/>
  </r>
  <r>
    <n v="89876"/>
    <x v="3"/>
    <x v="6"/>
    <s v="1"/>
    <s v="7120510"/>
    <x v="1"/>
    <s v="10"/>
    <n v="32.5"/>
    <n v="0"/>
    <s v="travel"/>
    <n v="1"/>
    <s v="chenli"/>
    <s v="20190410"/>
    <x v="4"/>
  </r>
  <r>
    <n v="89876"/>
    <x v="3"/>
    <x v="6"/>
    <s v="1"/>
    <s v="7120510"/>
    <x v="1"/>
    <s v="10"/>
    <n v="0.62"/>
    <n v="0"/>
    <s v="travel"/>
    <n v="1"/>
    <s v="chenli"/>
    <s v="20190410"/>
    <x v="4"/>
  </r>
  <r>
    <n v="89877"/>
    <x v="3"/>
    <x v="7"/>
    <s v="1"/>
    <s v="7112060"/>
    <x v="4"/>
    <s v="80"/>
    <n v="50"/>
    <n v="0"/>
    <s v="webinar"/>
    <n v="1"/>
    <s v="chenli"/>
    <s v="20190409"/>
    <x v="5"/>
  </r>
  <r>
    <n v="89877"/>
    <x v="3"/>
    <x v="7"/>
    <s v="1"/>
    <s v="7112060"/>
    <x v="4"/>
    <s v="80"/>
    <n v="0.95"/>
    <n v="0"/>
    <s v="webinar"/>
    <n v="1"/>
    <s v="chenli"/>
    <s v="20190409"/>
    <x v="5"/>
  </r>
  <r>
    <n v="89878"/>
    <x v="3"/>
    <x v="6"/>
    <s v="1"/>
    <s v="7120510"/>
    <x v="1"/>
    <s v="10"/>
    <n v="19.68"/>
    <n v="0"/>
    <s v="travel"/>
    <n v="1"/>
    <s v="chenli"/>
    <s v="20190412"/>
    <x v="6"/>
  </r>
  <r>
    <n v="89878"/>
    <x v="3"/>
    <x v="6"/>
    <s v="1"/>
    <s v="7120510"/>
    <x v="1"/>
    <s v="10"/>
    <n v="0.37"/>
    <n v="0"/>
    <s v="travel"/>
    <n v="1"/>
    <s v="chenli"/>
    <s v="20190412"/>
    <x v="6"/>
  </r>
  <r>
    <n v="89879"/>
    <x v="3"/>
    <x v="8"/>
    <s v="1"/>
    <s v="71120"/>
    <x v="5"/>
    <s v="80"/>
    <n v="2924.91"/>
    <n v="0"/>
    <s v="april to june"/>
    <n v="1"/>
    <s v="chenli"/>
    <s v="955354"/>
    <x v="7"/>
  </r>
  <r>
    <n v="89879"/>
    <x v="3"/>
    <x v="8"/>
    <s v="1"/>
    <s v="71120"/>
    <x v="5"/>
    <s v="80"/>
    <n v="55.29"/>
    <n v="0"/>
    <s v="april to june"/>
    <n v="1"/>
    <s v="chenli"/>
    <s v="955354"/>
    <x v="7"/>
  </r>
  <r>
    <n v="89912"/>
    <x v="4"/>
    <x v="9"/>
    <s v="1"/>
    <s v="7144005"/>
    <x v="6"/>
    <s v="40"/>
    <n v="592.12"/>
    <n v="0"/>
    <s v="ecps pharmacy"/>
    <n v="1"/>
    <s v="armogansh"/>
    <s v="20190407"/>
    <x v="8"/>
  </r>
  <r>
    <n v="89913"/>
    <x v="4"/>
    <x v="10"/>
    <s v="1"/>
    <s v="7120510"/>
    <x v="6"/>
    <s v="10"/>
    <n v="592.12"/>
    <n v="0"/>
    <s v="ecps - nursing"/>
    <n v="1"/>
    <s v="armogansh"/>
    <s v="20190407-2"/>
    <x v="8"/>
  </r>
  <r>
    <n v="89975"/>
    <x v="5"/>
    <x v="11"/>
    <s v="1"/>
    <s v="7111040"/>
    <x v="7"/>
    <s v="90"/>
    <n v="0.01"/>
    <n v="0"/>
    <s v="MAT9783 PO8215"/>
    <n v="1"/>
    <s v="chenli"/>
    <s v="CEO132-002"/>
    <x v="9"/>
  </r>
  <r>
    <n v="90019"/>
    <x v="6"/>
    <x v="12"/>
    <s v="1"/>
    <s v="71840"/>
    <x v="8"/>
    <s v="80"/>
    <n v="0"/>
    <n v="0.02"/>
    <s v="MAT9806 PO7513"/>
    <n v="1"/>
    <s v="chenli"/>
    <s v="6297765"/>
    <x v="10"/>
  </r>
  <r>
    <n v="90073"/>
    <x v="6"/>
    <x v="13"/>
    <s v="1"/>
    <s v="719203101"/>
    <x v="9"/>
    <s v="95"/>
    <n v="15.09"/>
    <n v="0"/>
    <s v="digital charges till May4"/>
    <n v="1"/>
    <s v="armogansh"/>
    <s v="190408-233611072602"/>
    <x v="11"/>
  </r>
  <r>
    <n v="90073"/>
    <x v="6"/>
    <x v="13"/>
    <s v="1"/>
    <s v="719203101"/>
    <x v="9"/>
    <s v="95"/>
    <n v="0.28000000000000003"/>
    <n v="0"/>
    <s v="digital charges till May4"/>
    <n v="1"/>
    <s v="armogansh"/>
    <s v="190408-233611072602"/>
    <x v="11"/>
  </r>
  <r>
    <n v="90074"/>
    <x v="6"/>
    <x v="13"/>
    <s v="1"/>
    <s v="719203101"/>
    <x v="9"/>
    <s v="95"/>
    <n v="89.45"/>
    <n v="0"/>
    <s v="gathering room till May 4"/>
    <n v="1"/>
    <s v="armogansh"/>
    <s v="190408-233695088700"/>
    <x v="11"/>
  </r>
  <r>
    <n v="90074"/>
    <x v="6"/>
    <x v="13"/>
    <s v="1"/>
    <s v="719203101"/>
    <x v="9"/>
    <s v="95"/>
    <n v="1.69"/>
    <n v="0"/>
    <s v="gathering room till May 4"/>
    <n v="1"/>
    <s v="armogansh"/>
    <s v="190408-233695088700"/>
    <x v="11"/>
  </r>
  <r>
    <n v="90083"/>
    <x v="6"/>
    <x v="14"/>
    <s v="1"/>
    <s v="71120"/>
    <x v="10"/>
    <s v="80"/>
    <n v="341"/>
    <n v="0"/>
    <s v="HRPS annual membership"/>
    <n v="1"/>
    <s v="armogansh"/>
    <s v="20190423"/>
    <x v="12"/>
  </r>
  <r>
    <n v="90083"/>
    <x v="6"/>
    <x v="14"/>
    <s v="1"/>
    <s v="71120"/>
    <x v="10"/>
    <s v="80"/>
    <n v="6.45"/>
    <n v="0"/>
    <s v="HRPS annual membership"/>
    <n v="1"/>
    <s v="armogansh"/>
    <s v="20190423"/>
    <x v="12"/>
  </r>
  <r>
    <n v="90084"/>
    <x v="6"/>
    <x v="15"/>
    <s v="1"/>
    <s v="71115"/>
    <x v="10"/>
    <s v="70"/>
    <n v="2940"/>
    <n v="0"/>
    <s v="annual dus 3 staff"/>
    <n v="1"/>
    <s v="armogansh"/>
    <s v="20190412"/>
    <x v="13"/>
  </r>
  <r>
    <n v="90084"/>
    <x v="6"/>
    <x v="15"/>
    <s v="1"/>
    <s v="71115"/>
    <x v="10"/>
    <s v="70"/>
    <n v="55.57"/>
    <n v="0"/>
    <s v="annual dus 3 staff"/>
    <n v="1"/>
    <s v="armogansh"/>
    <s v="20190412"/>
    <x v="13"/>
  </r>
  <r>
    <n v="90093"/>
    <x v="6"/>
    <x v="16"/>
    <s v="1"/>
    <s v="71125"/>
    <x v="11"/>
    <s v="60"/>
    <n v="136.85"/>
    <n v="0"/>
    <s v="Payables Trx Entry"/>
    <n v="1"/>
    <s v="armogansh"/>
    <s v="754849"/>
    <x v="14"/>
  </r>
  <r>
    <n v="90093"/>
    <x v="6"/>
    <x v="16"/>
    <s v="1"/>
    <s v="71125"/>
    <x v="11"/>
    <s v="60"/>
    <n v="2.59"/>
    <n v="0"/>
    <s v="Payables Trx Entry"/>
    <n v="1"/>
    <s v="armogansh"/>
    <s v="754849"/>
    <x v="14"/>
  </r>
  <r>
    <n v="90095"/>
    <x v="6"/>
    <x v="14"/>
    <s v="1"/>
    <s v="71120"/>
    <x v="10"/>
    <s v="80"/>
    <n v="458.78"/>
    <n v="0"/>
    <s v="HRPA membership"/>
    <n v="1"/>
    <s v="armogansh"/>
    <s v="20190423"/>
    <x v="15"/>
  </r>
  <r>
    <n v="90204"/>
    <x v="7"/>
    <x v="17"/>
    <s v="1"/>
    <s v="7144005"/>
    <x v="12"/>
    <s v="40"/>
    <n v="4375"/>
    <n v="0"/>
    <s v="phamacy accreditation"/>
    <n v="1"/>
    <s v="armogansh"/>
    <s v="20190423"/>
    <x v="16"/>
  </r>
  <r>
    <n v="90204"/>
    <x v="7"/>
    <x v="17"/>
    <s v="1"/>
    <s v="7144005"/>
    <x v="12"/>
    <s v="40"/>
    <n v="82.7"/>
    <n v="0"/>
    <s v="phamacy accreditation"/>
    <n v="1"/>
    <s v="armogansh"/>
    <s v="20190423"/>
    <x v="16"/>
  </r>
  <r>
    <n v="90205"/>
    <x v="7"/>
    <x v="15"/>
    <s v="1"/>
    <s v="71115"/>
    <x v="10"/>
    <s v="70"/>
    <n v="980"/>
    <n v="0"/>
    <s v="CPA dues"/>
    <n v="1"/>
    <s v="armogansh"/>
    <s v="20190417"/>
    <x v="13"/>
  </r>
  <r>
    <n v="90205"/>
    <x v="7"/>
    <x v="15"/>
    <s v="1"/>
    <s v="71115"/>
    <x v="10"/>
    <s v="70"/>
    <n v="18.52"/>
    <n v="0"/>
    <s v="CPA dues"/>
    <n v="1"/>
    <s v="armogansh"/>
    <s v="20190417"/>
    <x v="13"/>
  </r>
  <r>
    <n v="90221"/>
    <x v="7"/>
    <x v="18"/>
    <s v="1"/>
    <s v="7111040"/>
    <x v="2"/>
    <s v="90"/>
    <n v="74.7"/>
    <n v="0"/>
    <s v="lunch LTC meeting"/>
    <n v="1"/>
    <s v="armogansh"/>
    <s v="20190430"/>
    <x v="17"/>
  </r>
  <r>
    <n v="90221"/>
    <x v="7"/>
    <x v="18"/>
    <s v="1"/>
    <s v="7111040"/>
    <x v="2"/>
    <s v="90"/>
    <n v="1.41"/>
    <n v="0"/>
    <s v="lunch LTC meeting"/>
    <n v="1"/>
    <s v="armogansh"/>
    <s v="20190430"/>
    <x v="17"/>
  </r>
  <r>
    <n v="90222"/>
    <x v="7"/>
    <x v="19"/>
    <s v="1"/>
    <s v="712952016"/>
    <x v="1"/>
    <s v="10"/>
    <n v="30.62"/>
    <n v="0"/>
    <s v="parking"/>
    <n v="1"/>
    <s v="armogansh"/>
    <s v="20190430"/>
    <x v="6"/>
  </r>
  <r>
    <n v="90222"/>
    <x v="7"/>
    <x v="19"/>
    <s v="1"/>
    <s v="712952016"/>
    <x v="1"/>
    <s v="10"/>
    <n v="0.57999999999999996"/>
    <n v="0"/>
    <s v="parking"/>
    <n v="1"/>
    <s v="armogansh"/>
    <s v="20190430"/>
    <x v="6"/>
  </r>
  <r>
    <n v="90343"/>
    <x v="2"/>
    <x v="20"/>
    <s v="1"/>
    <s v="71120"/>
    <x v="13"/>
    <s v="80"/>
    <n v="360"/>
    <n v="0"/>
    <s v="Payables Trx Entry"/>
    <n v="1"/>
    <s v="armogansh"/>
    <s v="4430"/>
    <x v="18"/>
  </r>
  <r>
    <n v="90343"/>
    <x v="2"/>
    <x v="20"/>
    <s v="1"/>
    <s v="71120"/>
    <x v="13"/>
    <s v="80"/>
    <n v="6.8"/>
    <n v="0"/>
    <s v="Payables Trx Entry"/>
    <n v="1"/>
    <s v="armogansh"/>
    <s v="4430"/>
    <x v="18"/>
  </r>
  <r>
    <n v="90395"/>
    <x v="2"/>
    <x v="21"/>
    <s v="1"/>
    <s v="7111040"/>
    <x v="14"/>
    <s v="90"/>
    <n v="17.28"/>
    <n v="0"/>
    <s v="MAT9867 PO8409"/>
    <n v="1"/>
    <s v="armogansh"/>
    <s v="54317"/>
    <x v="19"/>
  </r>
  <r>
    <n v="90500"/>
    <x v="2"/>
    <x v="22"/>
    <s v="1"/>
    <s v="71125"/>
    <x v="3"/>
    <s v="60"/>
    <n v="1227.69"/>
    <n v="0"/>
    <s v="billed to April 26th"/>
    <n v="1"/>
    <s v="armogansh"/>
    <s v="20190327"/>
    <x v="20"/>
  </r>
  <r>
    <n v="90500"/>
    <x v="2"/>
    <x v="22"/>
    <s v="1"/>
    <s v="71125"/>
    <x v="3"/>
    <s v="60"/>
    <n v="23.21"/>
    <n v="0"/>
    <s v="billed to April 26th"/>
    <n v="1"/>
    <s v="armogansh"/>
    <s v="20190327"/>
    <x v="20"/>
  </r>
  <r>
    <n v="90502"/>
    <x v="2"/>
    <x v="23"/>
    <s v="1"/>
    <s v="71115"/>
    <x v="4"/>
    <s v="70"/>
    <n v="500"/>
    <n v="0"/>
    <s v="Course/lunch"/>
    <n v="1"/>
    <s v="armogansh"/>
    <s v="20190429"/>
    <x v="21"/>
  </r>
  <r>
    <n v="90502"/>
    <x v="2"/>
    <x v="23"/>
    <s v="1"/>
    <s v="71115"/>
    <x v="4"/>
    <s v="70"/>
    <n v="134.29"/>
    <n v="0"/>
    <s v="Course/lunch"/>
    <n v="1"/>
    <s v="armogansh"/>
    <s v="20190429"/>
    <x v="21"/>
  </r>
  <r>
    <n v="90502"/>
    <x v="2"/>
    <x v="23"/>
    <s v="1"/>
    <s v="71115"/>
    <x v="4"/>
    <s v="70"/>
    <n v="9.4499999999999993"/>
    <n v="0"/>
    <s v="Course/lunch"/>
    <n v="1"/>
    <s v="armogansh"/>
    <s v="20190429"/>
    <x v="21"/>
  </r>
  <r>
    <n v="90502"/>
    <x v="2"/>
    <x v="23"/>
    <s v="1"/>
    <s v="71115"/>
    <x v="4"/>
    <s v="70"/>
    <n v="2.54"/>
    <n v="0"/>
    <s v="Course/lunch"/>
    <n v="1"/>
    <s v="armogansh"/>
    <s v="20190429"/>
    <x v="21"/>
  </r>
  <r>
    <n v="90502"/>
    <x v="2"/>
    <x v="24"/>
    <s v="1"/>
    <s v="71115"/>
    <x v="2"/>
    <s v="70"/>
    <n v="62.5"/>
    <n v="0"/>
    <s v="Course/lunch"/>
    <n v="1"/>
    <s v="armogansh"/>
    <s v="20190429"/>
    <x v="21"/>
  </r>
  <r>
    <n v="90502"/>
    <x v="2"/>
    <x v="24"/>
    <s v="1"/>
    <s v="71115"/>
    <x v="2"/>
    <s v="70"/>
    <n v="1.05"/>
    <n v="0"/>
    <s v="Course/lunch"/>
    <n v="1"/>
    <s v="armogansh"/>
    <s v="20190429"/>
    <x v="21"/>
  </r>
  <r>
    <n v="90505"/>
    <x v="2"/>
    <x v="22"/>
    <s v="1"/>
    <s v="71125"/>
    <x v="3"/>
    <s v="60"/>
    <n v="364.7"/>
    <n v="0"/>
    <s v="Bell Bill April 10 - May 9"/>
    <n v="1"/>
    <s v="armogansh"/>
    <s v="1904104167627080"/>
    <x v="22"/>
  </r>
  <r>
    <n v="90505"/>
    <x v="2"/>
    <x v="22"/>
    <s v="1"/>
    <s v="71125"/>
    <x v="3"/>
    <s v="60"/>
    <n v="6.89"/>
    <n v="0"/>
    <s v="Bell Bill April 10 - May 9"/>
    <n v="1"/>
    <s v="armogansh"/>
    <s v="1904104167627080"/>
    <x v="22"/>
  </r>
  <r>
    <n v="90522"/>
    <x v="2"/>
    <x v="16"/>
    <s v="1"/>
    <s v="71125"/>
    <x v="11"/>
    <s v="60"/>
    <n v="337.16"/>
    <n v="0"/>
    <s v="Payables Trx Entry"/>
    <n v="1"/>
    <s v="armogansh"/>
    <s v="46246773"/>
    <x v="23"/>
  </r>
  <r>
    <n v="90522"/>
    <x v="2"/>
    <x v="16"/>
    <s v="1"/>
    <s v="71125"/>
    <x v="11"/>
    <s v="60"/>
    <n v="5.18"/>
    <n v="0"/>
    <s v="Payables Trx Entry"/>
    <n v="1"/>
    <s v="armogansh"/>
    <s v="46246773"/>
    <x v="23"/>
  </r>
  <r>
    <n v="90524"/>
    <x v="2"/>
    <x v="13"/>
    <s v="1"/>
    <s v="719203103"/>
    <x v="9"/>
    <s v="95"/>
    <n v="1957"/>
    <n v="0"/>
    <s v="Monthly Charges Apr1- Apr30"/>
    <n v="1"/>
    <s v="armogansh"/>
    <s v="040419-233609968009"/>
    <x v="11"/>
  </r>
  <r>
    <n v="90524"/>
    <x v="2"/>
    <x v="13"/>
    <s v="1"/>
    <s v="719203103"/>
    <x v="9"/>
    <s v="95"/>
    <n v="36.99"/>
    <n v="0"/>
    <s v="Monthly Charges Apr1- Apr30"/>
    <n v="1"/>
    <s v="armogansh"/>
    <s v="040419-233609968009"/>
    <x v="11"/>
  </r>
  <r>
    <n v="90526"/>
    <x v="2"/>
    <x v="25"/>
    <s v="1"/>
    <s v="71120"/>
    <x v="8"/>
    <s v="80"/>
    <n v="4.4400000000000004"/>
    <n v="0"/>
    <s v="Account # 2555454"/>
    <n v="1"/>
    <s v="armogansh"/>
    <s v="441090645"/>
    <x v="24"/>
  </r>
  <r>
    <n v="90526"/>
    <x v="2"/>
    <x v="25"/>
    <s v="1"/>
    <s v="71120"/>
    <x v="8"/>
    <s v="80"/>
    <n v="8.7899999999999991"/>
    <n v="0"/>
    <s v="Account # 2555454"/>
    <n v="1"/>
    <s v="armogansh"/>
    <s v="441090645"/>
    <x v="24"/>
  </r>
  <r>
    <n v="90526"/>
    <x v="2"/>
    <x v="25"/>
    <s v="1"/>
    <s v="71120"/>
    <x v="8"/>
    <s v="80"/>
    <n v="4.01"/>
    <n v="0"/>
    <s v="Account # 2555454"/>
    <n v="1"/>
    <s v="armogansh"/>
    <s v="441090645"/>
    <x v="24"/>
  </r>
  <r>
    <n v="90526"/>
    <x v="2"/>
    <x v="25"/>
    <s v="1"/>
    <s v="71120"/>
    <x v="8"/>
    <s v="80"/>
    <n v="0.08"/>
    <n v="0"/>
    <s v="Account # 2555454"/>
    <n v="1"/>
    <s v="armogansh"/>
    <s v="441090645"/>
    <x v="24"/>
  </r>
  <r>
    <n v="90526"/>
    <x v="2"/>
    <x v="25"/>
    <s v="1"/>
    <s v="71120"/>
    <x v="8"/>
    <s v="80"/>
    <n v="0.17"/>
    <n v="0"/>
    <s v="Account # 2555454"/>
    <n v="1"/>
    <s v="armogansh"/>
    <s v="441090645"/>
    <x v="24"/>
  </r>
  <r>
    <n v="90526"/>
    <x v="2"/>
    <x v="25"/>
    <s v="1"/>
    <s v="71120"/>
    <x v="8"/>
    <s v="80"/>
    <n v="0.08"/>
    <n v="0"/>
    <s v="Account # 2555454"/>
    <n v="1"/>
    <s v="armogansh"/>
    <s v="441090645"/>
    <x v="24"/>
  </r>
  <r>
    <n v="90526"/>
    <x v="2"/>
    <x v="26"/>
    <s v="1"/>
    <s v="7120510"/>
    <x v="8"/>
    <s v="10"/>
    <n v="4.01"/>
    <n v="0"/>
    <s v="Account # 2555454"/>
    <n v="1"/>
    <s v="armogansh"/>
    <s v="441090645"/>
    <x v="24"/>
  </r>
  <r>
    <n v="90526"/>
    <x v="2"/>
    <x v="26"/>
    <s v="1"/>
    <s v="7120510"/>
    <x v="8"/>
    <s v="10"/>
    <n v="4.01"/>
    <n v="0"/>
    <s v="Account # 2555454"/>
    <n v="1"/>
    <s v="armogansh"/>
    <s v="441090645"/>
    <x v="24"/>
  </r>
  <r>
    <n v="90526"/>
    <x v="2"/>
    <x v="26"/>
    <s v="1"/>
    <s v="7120510"/>
    <x v="8"/>
    <s v="10"/>
    <n v="4.01"/>
    <n v="0"/>
    <s v="Account # 2555454"/>
    <n v="1"/>
    <s v="armogansh"/>
    <s v="441090645"/>
    <x v="24"/>
  </r>
  <r>
    <n v="90526"/>
    <x v="2"/>
    <x v="26"/>
    <s v="1"/>
    <s v="7120510"/>
    <x v="8"/>
    <s v="10"/>
    <n v="0.08"/>
    <n v="0"/>
    <s v="Account # 2555454"/>
    <n v="1"/>
    <s v="armogansh"/>
    <s v="441090645"/>
    <x v="24"/>
  </r>
  <r>
    <n v="90526"/>
    <x v="2"/>
    <x v="26"/>
    <s v="1"/>
    <s v="7120510"/>
    <x v="8"/>
    <s v="10"/>
    <n v="0.08"/>
    <n v="0"/>
    <s v="Account # 2555454"/>
    <n v="1"/>
    <s v="armogansh"/>
    <s v="441090645"/>
    <x v="24"/>
  </r>
  <r>
    <n v="90526"/>
    <x v="2"/>
    <x v="26"/>
    <s v="1"/>
    <s v="7120510"/>
    <x v="8"/>
    <s v="10"/>
    <n v="0.08"/>
    <n v="0"/>
    <s v="Account # 2555454"/>
    <n v="1"/>
    <s v="armogansh"/>
    <s v="441090645"/>
    <x v="24"/>
  </r>
  <r>
    <n v="90527"/>
    <x v="2"/>
    <x v="27"/>
    <s v="1"/>
    <s v="71110"/>
    <x v="8"/>
    <s v="90"/>
    <n v="4.01"/>
    <n v="0"/>
    <s v="Account # 2555454"/>
    <n v="1"/>
    <s v="armogansh"/>
    <s v="441152897"/>
    <x v="24"/>
  </r>
  <r>
    <n v="90527"/>
    <x v="2"/>
    <x v="27"/>
    <s v="1"/>
    <s v="71110"/>
    <x v="8"/>
    <s v="90"/>
    <n v="0.08"/>
    <n v="0"/>
    <s v="Account # 2555454"/>
    <n v="1"/>
    <s v="armogansh"/>
    <s v="441152897"/>
    <x v="24"/>
  </r>
  <r>
    <n v="90527"/>
    <x v="2"/>
    <x v="28"/>
    <s v="1"/>
    <s v="7119005"/>
    <x v="8"/>
    <s v="60"/>
    <n v="4.01"/>
    <n v="0"/>
    <s v="Account # 2555454"/>
    <n v="1"/>
    <s v="armogansh"/>
    <s v="441152897"/>
    <x v="24"/>
  </r>
  <r>
    <n v="90527"/>
    <x v="2"/>
    <x v="28"/>
    <s v="1"/>
    <s v="7119005"/>
    <x v="8"/>
    <s v="60"/>
    <n v="0.08"/>
    <n v="0"/>
    <s v="Account # 2555454"/>
    <n v="1"/>
    <s v="armogansh"/>
    <s v="441152897"/>
    <x v="24"/>
  </r>
  <r>
    <n v="90528"/>
    <x v="2"/>
    <x v="29"/>
    <s v="1"/>
    <s v="71120"/>
    <x v="15"/>
    <s v="80"/>
    <n v="18159.73"/>
    <n v="0"/>
    <s v="Professional Service Fee"/>
    <n v="1"/>
    <s v="armogansh"/>
    <s v="12270266"/>
    <x v="25"/>
  </r>
  <r>
    <n v="90528"/>
    <x v="2"/>
    <x v="29"/>
    <s v="1"/>
    <s v="71120"/>
    <x v="15"/>
    <s v="80"/>
    <n v="343.25"/>
    <n v="0"/>
    <s v="Professional Service Fee"/>
    <n v="1"/>
    <s v="armogansh"/>
    <s v="12270266"/>
    <x v="25"/>
  </r>
  <r>
    <n v="90531"/>
    <x v="2"/>
    <x v="22"/>
    <s v="1"/>
    <s v="71125"/>
    <x v="3"/>
    <s v="60"/>
    <n v="1351.14"/>
    <n v="0"/>
    <s v="Payables Trx Entry"/>
    <n v="1"/>
    <s v="armogansh"/>
    <s v="041019-4167627316001"/>
    <x v="22"/>
  </r>
  <r>
    <n v="90531"/>
    <x v="2"/>
    <x v="22"/>
    <s v="1"/>
    <s v="71125"/>
    <x v="3"/>
    <s v="60"/>
    <n v="25.54"/>
    <n v="0"/>
    <s v="Payables Trx Entry"/>
    <n v="1"/>
    <s v="armogansh"/>
    <s v="041019-4167627316001"/>
    <x v="22"/>
  </r>
  <r>
    <n v="90545"/>
    <x v="2"/>
    <x v="30"/>
    <s v="1"/>
    <s v="71115"/>
    <x v="8"/>
    <s v="70"/>
    <n v="4.01"/>
    <n v="0"/>
    <s v="Payables Trx Entry"/>
    <n v="1"/>
    <s v="armogansh"/>
    <s v="441027947"/>
    <x v="24"/>
  </r>
  <r>
    <n v="90545"/>
    <x v="2"/>
    <x v="30"/>
    <s v="1"/>
    <s v="71115"/>
    <x v="8"/>
    <s v="70"/>
    <n v="0.08"/>
    <n v="0"/>
    <s v="Payables Trx Entry"/>
    <n v="1"/>
    <s v="armogansh"/>
    <s v="441027947"/>
    <x v="24"/>
  </r>
  <r>
    <n v="90545"/>
    <x v="2"/>
    <x v="25"/>
    <s v="1"/>
    <s v="71120"/>
    <x v="8"/>
    <s v="80"/>
    <n v="4.4400000000000004"/>
    <n v="0"/>
    <s v="Payables Trx Entry"/>
    <n v="1"/>
    <s v="armogansh"/>
    <s v="441027947"/>
    <x v="24"/>
  </r>
  <r>
    <n v="90545"/>
    <x v="2"/>
    <x v="25"/>
    <s v="1"/>
    <s v="71120"/>
    <x v="8"/>
    <s v="80"/>
    <n v="0.08"/>
    <n v="0"/>
    <s v="Payables Trx Entry"/>
    <n v="1"/>
    <s v="armogansh"/>
    <s v="441027947"/>
    <x v="24"/>
  </r>
  <r>
    <n v="90545"/>
    <x v="2"/>
    <x v="26"/>
    <s v="1"/>
    <s v="7120510"/>
    <x v="8"/>
    <s v="10"/>
    <n v="4.01"/>
    <n v="0"/>
    <s v="Payables Trx Entry"/>
    <n v="1"/>
    <s v="armogansh"/>
    <s v="441027947"/>
    <x v="24"/>
  </r>
  <r>
    <n v="90545"/>
    <x v="2"/>
    <x v="26"/>
    <s v="1"/>
    <s v="7120510"/>
    <x v="8"/>
    <s v="10"/>
    <n v="8.17"/>
    <n v="0"/>
    <s v="Payables Trx Entry"/>
    <n v="1"/>
    <s v="armogansh"/>
    <s v="441027947"/>
    <x v="24"/>
  </r>
  <r>
    <n v="90545"/>
    <x v="2"/>
    <x v="26"/>
    <s v="1"/>
    <s v="7120510"/>
    <x v="8"/>
    <s v="10"/>
    <n v="4.01"/>
    <n v="0"/>
    <s v="Payables Trx Entry"/>
    <n v="1"/>
    <s v="armogansh"/>
    <s v="441027947"/>
    <x v="24"/>
  </r>
  <r>
    <n v="90545"/>
    <x v="2"/>
    <x v="26"/>
    <s v="1"/>
    <s v="7120510"/>
    <x v="8"/>
    <s v="10"/>
    <n v="4.01"/>
    <n v="0"/>
    <s v="Payables Trx Entry"/>
    <n v="1"/>
    <s v="armogansh"/>
    <s v="441027947"/>
    <x v="24"/>
  </r>
  <r>
    <n v="90545"/>
    <x v="2"/>
    <x v="26"/>
    <s v="1"/>
    <s v="7120510"/>
    <x v="8"/>
    <s v="10"/>
    <n v="10.41"/>
    <n v="0"/>
    <s v="Payables Trx Entry"/>
    <n v="1"/>
    <s v="armogansh"/>
    <s v="441027947"/>
    <x v="24"/>
  </r>
  <r>
    <n v="90545"/>
    <x v="2"/>
    <x v="26"/>
    <s v="1"/>
    <s v="7120510"/>
    <x v="8"/>
    <s v="10"/>
    <n v="0.08"/>
    <n v="0"/>
    <s v="Payables Trx Entry"/>
    <n v="1"/>
    <s v="armogansh"/>
    <s v="441027947"/>
    <x v="24"/>
  </r>
  <r>
    <n v="90545"/>
    <x v="2"/>
    <x v="26"/>
    <s v="1"/>
    <s v="7120510"/>
    <x v="8"/>
    <s v="10"/>
    <n v="0.15"/>
    <n v="0"/>
    <s v="Payables Trx Entry"/>
    <n v="1"/>
    <s v="armogansh"/>
    <s v="441027947"/>
    <x v="24"/>
  </r>
  <r>
    <n v="90545"/>
    <x v="2"/>
    <x v="26"/>
    <s v="1"/>
    <s v="7120510"/>
    <x v="8"/>
    <s v="10"/>
    <n v="0.08"/>
    <n v="0"/>
    <s v="Payables Trx Entry"/>
    <n v="1"/>
    <s v="armogansh"/>
    <s v="441027947"/>
    <x v="24"/>
  </r>
  <r>
    <n v="90545"/>
    <x v="2"/>
    <x v="26"/>
    <s v="1"/>
    <s v="7120510"/>
    <x v="8"/>
    <s v="10"/>
    <n v="0.08"/>
    <n v="0"/>
    <s v="Payables Trx Entry"/>
    <n v="1"/>
    <s v="armogansh"/>
    <s v="441027947"/>
    <x v="24"/>
  </r>
  <r>
    <n v="90545"/>
    <x v="2"/>
    <x v="26"/>
    <s v="1"/>
    <s v="7120510"/>
    <x v="8"/>
    <s v="10"/>
    <n v="0.2"/>
    <n v="0"/>
    <s v="Payables Trx Entry"/>
    <n v="1"/>
    <s v="armogansh"/>
    <s v="441027947"/>
    <x v="24"/>
  </r>
  <r>
    <n v="90627"/>
    <x v="8"/>
    <x v="16"/>
    <s v="1"/>
    <s v="71125"/>
    <x v="11"/>
    <s v="60"/>
    <n v="136.85"/>
    <n v="0"/>
    <s v="Payables Trx Entry"/>
    <n v="2"/>
    <s v="chenli"/>
    <s v="758476"/>
    <x v="14"/>
  </r>
  <r>
    <n v="90627"/>
    <x v="8"/>
    <x v="16"/>
    <s v="1"/>
    <s v="71125"/>
    <x v="11"/>
    <s v="60"/>
    <n v="2.59"/>
    <n v="0"/>
    <s v="Payables Trx Entry"/>
    <n v="2"/>
    <s v="chenli"/>
    <s v="758476"/>
    <x v="14"/>
  </r>
  <r>
    <n v="90628"/>
    <x v="8"/>
    <x v="22"/>
    <s v="1"/>
    <s v="71125"/>
    <x v="3"/>
    <s v="60"/>
    <n v="9.93"/>
    <n v="0"/>
    <s v="Payables Trx Entry"/>
    <n v="2"/>
    <s v="chenli"/>
    <s v="050119-4167627316"/>
    <x v="22"/>
  </r>
  <r>
    <n v="90631"/>
    <x v="8"/>
    <x v="22"/>
    <s v="1"/>
    <s v="71125"/>
    <x v="3"/>
    <s v="60"/>
    <n v="1164.26"/>
    <n v="0"/>
    <s v="Payables Trx Entry"/>
    <n v="2"/>
    <s v="chenli"/>
    <s v="042719- 514281473"/>
    <x v="20"/>
  </r>
  <r>
    <n v="90631"/>
    <x v="8"/>
    <x v="22"/>
    <s v="1"/>
    <s v="71125"/>
    <x v="3"/>
    <s v="60"/>
    <n v="22.04"/>
    <n v="0"/>
    <s v="Payables Trx Entry"/>
    <n v="2"/>
    <s v="chenli"/>
    <s v="042719- 514281473"/>
    <x v="20"/>
  </r>
  <r>
    <n v="90638"/>
    <x v="8"/>
    <x v="31"/>
    <s v="1"/>
    <s v="71125"/>
    <x v="1"/>
    <s v="60"/>
    <n v="75.150000000000006"/>
    <n v="0"/>
    <s v="Laserfiche Conference"/>
    <n v="2"/>
    <s v="chenli"/>
    <s v="050119-FEMI"/>
    <x v="26"/>
  </r>
  <r>
    <n v="90638"/>
    <x v="8"/>
    <x v="31"/>
    <s v="1"/>
    <s v="71125"/>
    <x v="1"/>
    <s v="60"/>
    <n v="1.42"/>
    <n v="0"/>
    <s v="Laserfiche Conference"/>
    <n v="2"/>
    <s v="chenli"/>
    <s v="050119-FEMI"/>
    <x v="26"/>
  </r>
  <r>
    <n v="90639"/>
    <x v="8"/>
    <x v="32"/>
    <s v="1"/>
    <s v="71120"/>
    <x v="2"/>
    <s v="80"/>
    <n v="143.28"/>
    <n v="0"/>
    <s v="Apperication lunch for HR staf"/>
    <n v="2"/>
    <s v="chenli"/>
    <s v="050719-DAVID"/>
    <x v="1"/>
  </r>
  <r>
    <n v="90639"/>
    <x v="8"/>
    <x v="32"/>
    <s v="1"/>
    <s v="71120"/>
    <x v="2"/>
    <s v="80"/>
    <n v="2.52"/>
    <n v="0"/>
    <s v="Apperication lunch for HR staf"/>
    <n v="2"/>
    <s v="chenli"/>
    <s v="050719-DAVID"/>
    <x v="1"/>
  </r>
  <r>
    <n v="91645"/>
    <x v="9"/>
    <x v="33"/>
    <s v="1"/>
    <s v="71110"/>
    <x v="2"/>
    <s v="90"/>
    <n v="276.8"/>
    <n v="0"/>
    <s v="Payables Trx Entry"/>
    <n v="3"/>
    <s v="armogansh"/>
    <s v="061419"/>
    <x v="2"/>
  </r>
  <r>
    <n v="91645"/>
    <x v="9"/>
    <x v="33"/>
    <s v="1"/>
    <s v="71110"/>
    <x v="2"/>
    <s v="90"/>
    <n v="196.35"/>
    <n v="0"/>
    <s v="Payables Trx Entry"/>
    <n v="3"/>
    <s v="armogansh"/>
    <s v="061419"/>
    <x v="2"/>
  </r>
  <r>
    <n v="90641"/>
    <x v="8"/>
    <x v="5"/>
    <s v="1"/>
    <s v="71182"/>
    <x v="1"/>
    <s v="20"/>
    <n v="69.31"/>
    <n v="0"/>
    <s v="Transportation to THP-CV site"/>
    <n v="2"/>
    <s v="chenli"/>
    <s v="051019- NICOLE"/>
    <x v="3"/>
  </r>
  <r>
    <n v="90641"/>
    <x v="8"/>
    <x v="5"/>
    <s v="1"/>
    <s v="71182"/>
    <x v="1"/>
    <s v="20"/>
    <n v="1.31"/>
    <n v="0"/>
    <s v="Transportation to THP-CV site"/>
    <n v="2"/>
    <s v="chenli"/>
    <s v="051019- NICOLE"/>
    <x v="3"/>
  </r>
  <r>
    <n v="90642"/>
    <x v="8"/>
    <x v="24"/>
    <s v="1"/>
    <s v="71115"/>
    <x v="2"/>
    <s v="70"/>
    <n v="125.5"/>
    <n v="0"/>
    <s v="Staff lunch"/>
    <n v="2"/>
    <s v="chenli"/>
    <s v="051319- SHELJA"/>
    <x v="27"/>
  </r>
  <r>
    <n v="90642"/>
    <x v="8"/>
    <x v="24"/>
    <s v="1"/>
    <s v="71115"/>
    <x v="2"/>
    <s v="70"/>
    <n v="2.09"/>
    <n v="0"/>
    <s v="Staff lunch"/>
    <n v="2"/>
    <s v="chenli"/>
    <s v="051319- SHELJA"/>
    <x v="27"/>
  </r>
  <r>
    <n v="90644"/>
    <x v="8"/>
    <x v="6"/>
    <s v="1"/>
    <s v="7120510"/>
    <x v="1"/>
    <s v="10"/>
    <n v="37"/>
    <n v="0"/>
    <s v="Payables Trx Entry"/>
    <n v="2"/>
    <s v="chenli"/>
    <s v="050819- ROCHELLE"/>
    <x v="4"/>
  </r>
  <r>
    <n v="90644"/>
    <x v="8"/>
    <x v="6"/>
    <s v="1"/>
    <s v="7120510"/>
    <x v="1"/>
    <s v="10"/>
    <n v="0.7"/>
    <n v="0"/>
    <s v="Payables Trx Entry"/>
    <n v="2"/>
    <s v="chenli"/>
    <s v="050819- ROCHELLE"/>
    <x v="4"/>
  </r>
  <r>
    <n v="90646"/>
    <x v="8"/>
    <x v="34"/>
    <s v="1"/>
    <s v="71115"/>
    <x v="16"/>
    <s v="70"/>
    <n v="29"/>
    <n v="0"/>
    <s v="Payables Trx Entry"/>
    <n v="2"/>
    <s v="chenli"/>
    <s v="APRIL3/19-3"/>
    <x v="28"/>
  </r>
  <r>
    <n v="90649"/>
    <x v="10"/>
    <x v="35"/>
    <s v="1"/>
    <s v="712952016"/>
    <x v="17"/>
    <s v="10"/>
    <n v="90"/>
    <n v="0"/>
    <s v="Payables Trx Entry"/>
    <n v="2"/>
    <s v="chenli"/>
    <s v="8568"/>
    <x v="29"/>
  </r>
  <r>
    <n v="90649"/>
    <x v="10"/>
    <x v="35"/>
    <s v="1"/>
    <s v="712952016"/>
    <x v="17"/>
    <s v="10"/>
    <n v="1.7"/>
    <n v="0"/>
    <s v="Payables Trx Entry"/>
    <n v="2"/>
    <s v="chenli"/>
    <s v="8568"/>
    <x v="29"/>
  </r>
  <r>
    <n v="90650"/>
    <x v="10"/>
    <x v="35"/>
    <s v="1"/>
    <s v="712952016"/>
    <x v="17"/>
    <s v="10"/>
    <n v="180"/>
    <n v="0"/>
    <s v="Payables Trx Entry"/>
    <n v="2"/>
    <s v="chenli"/>
    <s v="8567"/>
    <x v="29"/>
  </r>
  <r>
    <n v="90650"/>
    <x v="10"/>
    <x v="35"/>
    <s v="1"/>
    <s v="712952016"/>
    <x v="17"/>
    <s v="10"/>
    <n v="3.4"/>
    <n v="0"/>
    <s v="Payables Trx Entry"/>
    <n v="2"/>
    <s v="chenli"/>
    <s v="8567"/>
    <x v="29"/>
  </r>
  <r>
    <n v="90662"/>
    <x v="11"/>
    <x v="36"/>
    <s v="1"/>
    <s v="719208102"/>
    <x v="18"/>
    <s v="95"/>
    <n v="412.62"/>
    <n v="0"/>
    <s v="Payables Trx Entry"/>
    <n v="2"/>
    <s v="chenli"/>
    <s v="043019- INTEREST"/>
    <x v="30"/>
  </r>
  <r>
    <n v="90779"/>
    <x v="10"/>
    <x v="37"/>
    <s v="1"/>
    <s v="71182"/>
    <x v="8"/>
    <s v="20"/>
    <n v="0.01"/>
    <n v="0"/>
    <s v="MAT9890 PO8572"/>
    <n v="2"/>
    <s v="chenli"/>
    <s v="3947"/>
    <x v="31"/>
  </r>
  <r>
    <n v="90798"/>
    <x v="10"/>
    <x v="13"/>
    <s v="1"/>
    <s v="719203103"/>
    <x v="9"/>
    <s v="95"/>
    <n v="86.59"/>
    <n v="0"/>
    <s v="MAT9909 PO8508"/>
    <n v="2"/>
    <s v="chenli"/>
    <s v="IN016369"/>
    <x v="32"/>
  </r>
  <r>
    <n v="90848"/>
    <x v="12"/>
    <x v="38"/>
    <s v="1"/>
    <s v="71110"/>
    <x v="19"/>
    <s v="90"/>
    <n v="85.8"/>
    <n v="0"/>
    <s v="Payables Trx Entry"/>
    <n v="2"/>
    <s v="armogansh"/>
    <s v="79978123"/>
    <x v="33"/>
  </r>
  <r>
    <n v="90934"/>
    <x v="12"/>
    <x v="34"/>
    <s v="1"/>
    <s v="71115"/>
    <x v="16"/>
    <s v="70"/>
    <n v="29"/>
    <n v="0"/>
    <s v="Payables Trx Entry"/>
    <n v="2"/>
    <s v="armogansh"/>
    <s v="MAY3/19"/>
    <x v="28"/>
  </r>
  <r>
    <n v="90936"/>
    <x v="13"/>
    <x v="6"/>
    <s v="1"/>
    <s v="7120510"/>
    <x v="1"/>
    <s v="10"/>
    <n v="41.83"/>
    <n v="0"/>
    <s v="LHIN Metting and staff appre."/>
    <n v="2"/>
    <s v="armogansh"/>
    <s v="051319"/>
    <x v="34"/>
  </r>
  <r>
    <n v="90936"/>
    <x v="13"/>
    <x v="6"/>
    <s v="1"/>
    <s v="7120510"/>
    <x v="1"/>
    <s v="10"/>
    <n v="0.79"/>
    <n v="0"/>
    <s v="LHIN Metting and staff appre."/>
    <n v="2"/>
    <s v="armogansh"/>
    <s v="051319"/>
    <x v="34"/>
  </r>
  <r>
    <n v="90936"/>
    <x v="13"/>
    <x v="39"/>
    <s v="1"/>
    <s v="7120510"/>
    <x v="2"/>
    <s v="10"/>
    <n v="39.979999999999997"/>
    <n v="0"/>
    <s v="LHIN Metting and staff appre."/>
    <n v="2"/>
    <s v="armogansh"/>
    <s v="051319"/>
    <x v="34"/>
  </r>
  <r>
    <n v="90937"/>
    <x v="13"/>
    <x v="40"/>
    <s v="1"/>
    <s v="7111040"/>
    <x v="20"/>
    <s v="90"/>
    <n v="24.34"/>
    <n v="0"/>
    <s v="Decoration for Nursing week"/>
    <n v="2"/>
    <s v="armogansh"/>
    <s v="050919"/>
    <x v="17"/>
  </r>
  <r>
    <n v="90937"/>
    <x v="13"/>
    <x v="40"/>
    <s v="1"/>
    <s v="7111040"/>
    <x v="20"/>
    <s v="90"/>
    <n v="0.54"/>
    <n v="0"/>
    <s v="Decoration for Nursing week"/>
    <n v="2"/>
    <s v="armogansh"/>
    <s v="050919"/>
    <x v="17"/>
  </r>
  <r>
    <n v="90939"/>
    <x v="13"/>
    <x v="32"/>
    <s v="1"/>
    <s v="71120"/>
    <x v="2"/>
    <s v="80"/>
    <n v="360.72"/>
    <n v="0"/>
    <s v="Food for Long Service Awards"/>
    <n v="2"/>
    <s v="armogansh"/>
    <s v="052319"/>
    <x v="12"/>
  </r>
  <r>
    <n v="90939"/>
    <x v="13"/>
    <x v="32"/>
    <s v="1"/>
    <s v="71120"/>
    <x v="2"/>
    <s v="80"/>
    <n v="0.79"/>
    <n v="0"/>
    <s v="Food for Long Service Awards"/>
    <n v="2"/>
    <s v="armogansh"/>
    <s v="052319"/>
    <x v="12"/>
  </r>
  <r>
    <n v="90962"/>
    <x v="13"/>
    <x v="41"/>
    <s v="1"/>
    <s v="71130"/>
    <x v="21"/>
    <s v="60"/>
    <n v="433.62"/>
    <n v="0"/>
    <s v="account # 6100-9080-0033-0019"/>
    <n v="2"/>
    <s v="armogansh"/>
    <s v="042519"/>
    <x v="35"/>
  </r>
  <r>
    <n v="90962"/>
    <x v="13"/>
    <x v="41"/>
    <s v="1"/>
    <s v="71130"/>
    <x v="21"/>
    <s v="60"/>
    <n v="7.56"/>
    <n v="0"/>
    <s v="account # 6100-9080-0033-0019"/>
    <n v="2"/>
    <s v="armogansh"/>
    <s v="042519"/>
    <x v="35"/>
  </r>
  <r>
    <n v="90963"/>
    <x v="13"/>
    <x v="41"/>
    <s v="1"/>
    <s v="71130"/>
    <x v="21"/>
    <s v="60"/>
    <n v="12"/>
    <n v="0"/>
    <s v="late fees"/>
    <n v="2"/>
    <s v="armogansh"/>
    <s v="3201128791"/>
    <x v="35"/>
  </r>
  <r>
    <n v="90968"/>
    <x v="13"/>
    <x v="42"/>
    <s v="1"/>
    <s v="7148510"/>
    <x v="22"/>
    <s v="20"/>
    <n v="590"/>
    <n v="0"/>
    <s v="Payables Trx Entry"/>
    <n v="2"/>
    <s v="armogansh"/>
    <s v="567"/>
    <x v="36"/>
  </r>
  <r>
    <n v="90968"/>
    <x v="13"/>
    <x v="42"/>
    <s v="1"/>
    <s v="7148510"/>
    <x v="22"/>
    <s v="20"/>
    <n v="11.15"/>
    <n v="0"/>
    <s v="Payables Trx Entry"/>
    <n v="2"/>
    <s v="armogansh"/>
    <s v="567"/>
    <x v="36"/>
  </r>
  <r>
    <n v="90969"/>
    <x v="13"/>
    <x v="42"/>
    <s v="1"/>
    <s v="7148510"/>
    <x v="22"/>
    <s v="20"/>
    <n v="590"/>
    <n v="0"/>
    <s v="Payables Trx Entry"/>
    <n v="2"/>
    <s v="armogansh"/>
    <s v="569"/>
    <x v="36"/>
  </r>
  <r>
    <n v="90969"/>
    <x v="13"/>
    <x v="42"/>
    <s v="1"/>
    <s v="7148510"/>
    <x v="22"/>
    <s v="20"/>
    <n v="11.15"/>
    <n v="0"/>
    <s v="Payables Trx Entry"/>
    <n v="2"/>
    <s v="armogansh"/>
    <s v="569"/>
    <x v="36"/>
  </r>
  <r>
    <n v="90976"/>
    <x v="13"/>
    <x v="43"/>
    <s v="1"/>
    <s v="7120520"/>
    <x v="4"/>
    <s v="10"/>
    <n v="3200"/>
    <n v="0"/>
    <s v="Payables Trx Entry"/>
    <n v="2"/>
    <s v="armogansh"/>
    <s v="16663"/>
    <x v="37"/>
  </r>
  <r>
    <n v="90976"/>
    <x v="13"/>
    <x v="43"/>
    <s v="1"/>
    <s v="7120520"/>
    <x v="4"/>
    <s v="10"/>
    <n v="60.49"/>
    <n v="0"/>
    <s v="Payables Trx Entry"/>
    <n v="2"/>
    <s v="armogansh"/>
    <s v="16663"/>
    <x v="37"/>
  </r>
  <r>
    <n v="90977"/>
    <x v="13"/>
    <x v="43"/>
    <s v="1"/>
    <s v="7120520"/>
    <x v="4"/>
    <s v="10"/>
    <n v="795"/>
    <n v="0"/>
    <s v="Payables Trx Entry"/>
    <n v="2"/>
    <s v="armogansh"/>
    <s v="16664"/>
    <x v="37"/>
  </r>
  <r>
    <n v="90977"/>
    <x v="13"/>
    <x v="43"/>
    <s v="1"/>
    <s v="7120520"/>
    <x v="4"/>
    <s v="10"/>
    <n v="15.03"/>
    <n v="0"/>
    <s v="Payables Trx Entry"/>
    <n v="2"/>
    <s v="armogansh"/>
    <s v="16664"/>
    <x v="37"/>
  </r>
  <r>
    <n v="90979"/>
    <x v="13"/>
    <x v="44"/>
    <s v="1"/>
    <s v="71125"/>
    <x v="2"/>
    <s v="60"/>
    <n v="0.01"/>
    <n v="0"/>
    <s v="MAT9911 PO8587"/>
    <n v="2"/>
    <s v="armogansh"/>
    <s v="327670"/>
    <x v="38"/>
  </r>
  <r>
    <n v="90982"/>
    <x v="13"/>
    <x v="45"/>
    <s v="1"/>
    <s v="7144005"/>
    <x v="8"/>
    <s v="40"/>
    <n v="1.04"/>
    <n v="0"/>
    <s v="MAT9914 PO8671"/>
    <n v="2"/>
    <s v="armogansh"/>
    <s v="INV00695933"/>
    <x v="39"/>
  </r>
  <r>
    <n v="91015"/>
    <x v="14"/>
    <x v="35"/>
    <s v="1"/>
    <s v="712952016"/>
    <x v="17"/>
    <s v="10"/>
    <n v="115.26"/>
    <n v="0"/>
    <s v="Payables Trx Entry"/>
    <n v="2"/>
    <s v="armogansh"/>
    <s v="9434"/>
    <x v="29"/>
  </r>
  <r>
    <n v="91044"/>
    <x v="15"/>
    <x v="46"/>
    <s v="1"/>
    <s v="71120"/>
    <x v="23"/>
    <s v="80"/>
    <n v="446.35"/>
    <n v="0"/>
    <s v="Payables Trx Entry"/>
    <n v="2"/>
    <s v="armogansh"/>
    <s v="052419"/>
    <x v="1"/>
  </r>
  <r>
    <n v="91045"/>
    <x v="15"/>
    <x v="19"/>
    <s v="1"/>
    <s v="712952016"/>
    <x v="1"/>
    <s v="10"/>
    <n v="3.65"/>
    <n v="0"/>
    <s v="Payables Trx Entry"/>
    <n v="2"/>
    <s v="armogansh"/>
    <s v="052719"/>
    <x v="40"/>
  </r>
  <r>
    <n v="91045"/>
    <x v="15"/>
    <x v="19"/>
    <s v="1"/>
    <s v="712952016"/>
    <x v="1"/>
    <s v="10"/>
    <n v="7.0000000000000007E-2"/>
    <n v="0"/>
    <s v="Payables Trx Entry"/>
    <n v="2"/>
    <s v="armogansh"/>
    <s v="052719"/>
    <x v="40"/>
  </r>
  <r>
    <n v="91046"/>
    <x v="16"/>
    <x v="20"/>
    <s v="1"/>
    <s v="71120"/>
    <x v="13"/>
    <s v="80"/>
    <n v="1331.28"/>
    <n v="0"/>
    <s v="2742- From : April 04- May 03"/>
    <n v="2"/>
    <s v="armogansh"/>
    <s v="050319"/>
    <x v="28"/>
  </r>
  <r>
    <n v="91046"/>
    <x v="16"/>
    <x v="20"/>
    <s v="1"/>
    <s v="71120"/>
    <x v="13"/>
    <s v="80"/>
    <n v="25.16"/>
    <n v="0"/>
    <s v="2742- From : April 04- May 03"/>
    <n v="2"/>
    <s v="armogansh"/>
    <s v="050319"/>
    <x v="28"/>
  </r>
  <r>
    <n v="91046"/>
    <x v="16"/>
    <x v="47"/>
    <s v="1"/>
    <s v="7146020"/>
    <x v="6"/>
    <s v="20"/>
    <n v="412.1"/>
    <n v="0"/>
    <s v="2742- From : April 04- May 03"/>
    <n v="2"/>
    <s v="armogansh"/>
    <s v="050319"/>
    <x v="28"/>
  </r>
  <r>
    <n v="91077"/>
    <x v="16"/>
    <x v="22"/>
    <s v="1"/>
    <s v="71125"/>
    <x v="3"/>
    <s v="60"/>
    <n v="364.7"/>
    <n v="0"/>
    <s v="Monthly service (May 10- Jun9)"/>
    <n v="2"/>
    <s v="armogansh"/>
    <s v="051019- 4167627080"/>
    <x v="22"/>
  </r>
  <r>
    <n v="91077"/>
    <x v="16"/>
    <x v="22"/>
    <s v="1"/>
    <s v="71125"/>
    <x v="3"/>
    <s v="60"/>
    <n v="6.91"/>
    <n v="0"/>
    <s v="Monthly service (May 10- Jun9)"/>
    <n v="2"/>
    <s v="armogansh"/>
    <s v="051019- 4167627080"/>
    <x v="22"/>
  </r>
  <r>
    <n v="91078"/>
    <x v="16"/>
    <x v="13"/>
    <s v="1"/>
    <s v="719203101"/>
    <x v="9"/>
    <s v="95"/>
    <n v="89.45"/>
    <n v="0"/>
    <s v="Payables Trx Entry"/>
    <n v="2"/>
    <s v="armogansh"/>
    <s v="050819-233695088700"/>
    <x v="11"/>
  </r>
  <r>
    <n v="91078"/>
    <x v="16"/>
    <x v="13"/>
    <s v="1"/>
    <s v="719203101"/>
    <x v="9"/>
    <s v="95"/>
    <n v="1.69"/>
    <n v="0"/>
    <s v="Payables Trx Entry"/>
    <n v="2"/>
    <s v="armogansh"/>
    <s v="050819-233695088700"/>
    <x v="11"/>
  </r>
  <r>
    <n v="91079"/>
    <x v="16"/>
    <x v="13"/>
    <s v="1"/>
    <s v="719203101"/>
    <x v="9"/>
    <s v="95"/>
    <n v="15.5"/>
    <n v="0"/>
    <s v="Monthly Charges: May 5- Jun 4"/>
    <n v="2"/>
    <s v="armogansh"/>
    <s v="050819-233611072602"/>
    <x v="11"/>
  </r>
  <r>
    <n v="91079"/>
    <x v="16"/>
    <x v="13"/>
    <s v="1"/>
    <s v="719203101"/>
    <x v="9"/>
    <s v="95"/>
    <n v="0.28000000000000003"/>
    <n v="0"/>
    <s v="Monthly Charges: May 5- Jun 4"/>
    <n v="2"/>
    <s v="armogansh"/>
    <s v="050819-233611072602"/>
    <x v="11"/>
  </r>
  <r>
    <n v="91080"/>
    <x v="16"/>
    <x v="13"/>
    <s v="1"/>
    <s v="719203101"/>
    <x v="9"/>
    <s v="95"/>
    <n v="1957"/>
    <n v="0"/>
    <s v="Monthly charges May 1- May 31"/>
    <n v="2"/>
    <s v="armogansh"/>
    <s v="050419-233609968009"/>
    <x v="11"/>
  </r>
  <r>
    <n v="91080"/>
    <x v="16"/>
    <x v="13"/>
    <s v="1"/>
    <s v="719203101"/>
    <x v="9"/>
    <s v="95"/>
    <n v="36.99"/>
    <n v="0"/>
    <s v="Monthly charges May 1- May 31"/>
    <n v="2"/>
    <s v="armogansh"/>
    <s v="050419-233609968009"/>
    <x v="11"/>
  </r>
  <r>
    <n v="91089"/>
    <x v="16"/>
    <x v="27"/>
    <s v="1"/>
    <s v="71110"/>
    <x v="8"/>
    <s v="90"/>
    <n v="10.41"/>
    <n v="0"/>
    <s v="Payables Trx Entry"/>
    <n v="2"/>
    <s v="armogansh"/>
    <s v="441227290"/>
    <x v="24"/>
  </r>
  <r>
    <n v="91089"/>
    <x v="16"/>
    <x v="27"/>
    <s v="1"/>
    <s v="71110"/>
    <x v="8"/>
    <s v="90"/>
    <n v="0.2"/>
    <n v="0"/>
    <s v="Payables Trx Entry"/>
    <n v="2"/>
    <s v="armogansh"/>
    <s v="441227290"/>
    <x v="24"/>
  </r>
  <r>
    <n v="91089"/>
    <x v="16"/>
    <x v="25"/>
    <s v="1"/>
    <s v="71120"/>
    <x v="8"/>
    <s v="80"/>
    <n v="4.01"/>
    <n v="0"/>
    <s v="Payables Trx Entry"/>
    <n v="2"/>
    <s v="armogansh"/>
    <s v="441227290"/>
    <x v="24"/>
  </r>
  <r>
    <n v="91089"/>
    <x v="16"/>
    <x v="25"/>
    <s v="1"/>
    <s v="71120"/>
    <x v="8"/>
    <s v="80"/>
    <n v="4.01"/>
    <n v="0"/>
    <s v="Payables Trx Entry"/>
    <n v="2"/>
    <s v="armogansh"/>
    <s v="441227290"/>
    <x v="24"/>
  </r>
  <r>
    <n v="91089"/>
    <x v="16"/>
    <x v="25"/>
    <s v="1"/>
    <s v="71120"/>
    <x v="8"/>
    <s v="80"/>
    <n v="0.08"/>
    <n v="0"/>
    <s v="Payables Trx Entry"/>
    <n v="2"/>
    <s v="armogansh"/>
    <s v="441227290"/>
    <x v="24"/>
  </r>
  <r>
    <n v="91089"/>
    <x v="16"/>
    <x v="25"/>
    <s v="1"/>
    <s v="71120"/>
    <x v="8"/>
    <s v="80"/>
    <n v="0.08"/>
    <n v="0"/>
    <s v="Payables Trx Entry"/>
    <n v="2"/>
    <s v="armogansh"/>
    <s v="441227290"/>
    <x v="24"/>
  </r>
  <r>
    <n v="91128"/>
    <x v="2"/>
    <x v="48"/>
    <s v="1"/>
    <s v="7111040"/>
    <x v="24"/>
    <s v="90"/>
    <n v="17.7"/>
    <n v="0"/>
    <s v="Julie Hiroz"/>
    <n v="1"/>
    <s v="armogansh"/>
    <s v="042919"/>
    <x v="28"/>
  </r>
  <r>
    <n v="91128"/>
    <x v="2"/>
    <x v="48"/>
    <s v="1"/>
    <s v="7111040"/>
    <x v="24"/>
    <s v="90"/>
    <n v="0.33"/>
    <n v="0"/>
    <s v="Julie Hiroz"/>
    <n v="1"/>
    <s v="armogansh"/>
    <s v="042919"/>
    <x v="28"/>
  </r>
  <r>
    <n v="91128"/>
    <x v="2"/>
    <x v="21"/>
    <s v="1"/>
    <s v="7111040"/>
    <x v="14"/>
    <s v="90"/>
    <n v="37"/>
    <n v="0"/>
    <s v="Julie Hiroz"/>
    <n v="1"/>
    <s v="armogansh"/>
    <s v="042919"/>
    <x v="28"/>
  </r>
  <r>
    <n v="91128"/>
    <x v="2"/>
    <x v="21"/>
    <s v="1"/>
    <s v="7111040"/>
    <x v="14"/>
    <s v="90"/>
    <n v="135.72"/>
    <n v="0"/>
    <s v="Julie Hiroz"/>
    <n v="1"/>
    <s v="armogansh"/>
    <s v="042919"/>
    <x v="28"/>
  </r>
  <r>
    <n v="91128"/>
    <x v="2"/>
    <x v="21"/>
    <s v="1"/>
    <s v="7111040"/>
    <x v="14"/>
    <s v="90"/>
    <n v="81.05"/>
    <n v="0"/>
    <s v="Julie Hiroz"/>
    <n v="1"/>
    <s v="armogansh"/>
    <s v="042919"/>
    <x v="28"/>
  </r>
  <r>
    <n v="91128"/>
    <x v="2"/>
    <x v="40"/>
    <s v="1"/>
    <s v="7111040"/>
    <x v="20"/>
    <s v="90"/>
    <n v="39.71"/>
    <n v="0"/>
    <s v="Julie Hiroz"/>
    <n v="1"/>
    <s v="armogansh"/>
    <s v="042919"/>
    <x v="28"/>
  </r>
  <r>
    <n v="91128"/>
    <x v="2"/>
    <x v="40"/>
    <s v="1"/>
    <s v="7111040"/>
    <x v="20"/>
    <s v="90"/>
    <n v="5"/>
    <n v="0"/>
    <s v="Julie Hiroz"/>
    <n v="1"/>
    <s v="armogansh"/>
    <s v="042919"/>
    <x v="28"/>
  </r>
  <r>
    <n v="91128"/>
    <x v="2"/>
    <x v="40"/>
    <s v="1"/>
    <s v="7111040"/>
    <x v="20"/>
    <s v="90"/>
    <n v="50.42"/>
    <n v="0"/>
    <s v="Julie Hiroz"/>
    <n v="1"/>
    <s v="armogansh"/>
    <s v="042919"/>
    <x v="28"/>
  </r>
  <r>
    <n v="91128"/>
    <x v="2"/>
    <x v="40"/>
    <s v="1"/>
    <s v="7111040"/>
    <x v="20"/>
    <s v="90"/>
    <n v="6.98"/>
    <n v="0"/>
    <s v="Julie Hiroz"/>
    <n v="1"/>
    <s v="armogansh"/>
    <s v="042919"/>
    <x v="28"/>
  </r>
  <r>
    <n v="91128"/>
    <x v="2"/>
    <x v="40"/>
    <s v="1"/>
    <s v="7111040"/>
    <x v="20"/>
    <s v="90"/>
    <n v="0.75"/>
    <n v="0"/>
    <s v="Julie Hiroz"/>
    <n v="1"/>
    <s v="armogansh"/>
    <s v="042919"/>
    <x v="28"/>
  </r>
  <r>
    <n v="91138"/>
    <x v="17"/>
    <x v="49"/>
    <s v="1"/>
    <s v="712952016"/>
    <x v="25"/>
    <s v="10"/>
    <n v="416.5"/>
    <n v="0"/>
    <s v="Payables Trx Entry"/>
    <n v="2"/>
    <s v="armogansh"/>
    <s v="16966"/>
    <x v="41"/>
  </r>
  <r>
    <n v="91138"/>
    <x v="17"/>
    <x v="49"/>
    <s v="1"/>
    <s v="712952016"/>
    <x v="25"/>
    <s v="10"/>
    <n v="7.87"/>
    <n v="0"/>
    <s v="Payables Trx Entry"/>
    <n v="2"/>
    <s v="armogansh"/>
    <s v="16966"/>
    <x v="41"/>
  </r>
  <r>
    <n v="91138"/>
    <x v="17"/>
    <x v="50"/>
    <s v="1"/>
    <s v="712952014"/>
    <x v="5"/>
    <s v="10"/>
    <n v="149.6"/>
    <n v="0"/>
    <s v="Payables Trx Entry"/>
    <n v="2"/>
    <s v="armogansh"/>
    <s v="16966"/>
    <x v="41"/>
  </r>
  <r>
    <n v="91138"/>
    <x v="17"/>
    <x v="50"/>
    <s v="1"/>
    <s v="712952014"/>
    <x v="5"/>
    <s v="10"/>
    <n v="2.83"/>
    <n v="0"/>
    <s v="Payables Trx Entry"/>
    <n v="2"/>
    <s v="armogansh"/>
    <s v="16966"/>
    <x v="41"/>
  </r>
  <r>
    <n v="91139"/>
    <x v="17"/>
    <x v="50"/>
    <s v="1"/>
    <s v="712952014"/>
    <x v="5"/>
    <s v="10"/>
    <n v="74.8"/>
    <n v="0"/>
    <s v="Payables Trx Entry"/>
    <n v="2"/>
    <s v="armogansh"/>
    <s v="16259"/>
    <x v="41"/>
  </r>
  <r>
    <n v="91139"/>
    <x v="17"/>
    <x v="50"/>
    <s v="1"/>
    <s v="712952014"/>
    <x v="5"/>
    <s v="10"/>
    <n v="1.41"/>
    <n v="0"/>
    <s v="Payables Trx Entry"/>
    <n v="2"/>
    <s v="armogansh"/>
    <s v="16259"/>
    <x v="41"/>
  </r>
  <r>
    <n v="91140"/>
    <x v="17"/>
    <x v="50"/>
    <s v="1"/>
    <s v="712952014"/>
    <x v="5"/>
    <s v="10"/>
    <n v="74.8"/>
    <n v="0"/>
    <s v="Payables Trx Entry"/>
    <n v="2"/>
    <s v="armogansh"/>
    <s v="16260"/>
    <x v="41"/>
  </r>
  <r>
    <n v="91140"/>
    <x v="17"/>
    <x v="50"/>
    <s v="1"/>
    <s v="712952014"/>
    <x v="5"/>
    <s v="10"/>
    <n v="1.41"/>
    <n v="0"/>
    <s v="Payables Trx Entry"/>
    <n v="2"/>
    <s v="armogansh"/>
    <s v="16260"/>
    <x v="41"/>
  </r>
  <r>
    <n v="91150"/>
    <x v="17"/>
    <x v="22"/>
    <s v="1"/>
    <s v="71125"/>
    <x v="3"/>
    <s v="60"/>
    <n v="1318.67"/>
    <n v="0"/>
    <s v="Account # 4167627316 (001)"/>
    <n v="2"/>
    <s v="armogansh"/>
    <s v="051019- 4167627316"/>
    <x v="22"/>
  </r>
  <r>
    <n v="91150"/>
    <x v="17"/>
    <x v="22"/>
    <s v="1"/>
    <s v="71125"/>
    <x v="3"/>
    <s v="60"/>
    <n v="28.96"/>
    <n v="0"/>
    <s v="Account # 4167627316 (001)"/>
    <n v="2"/>
    <s v="armogansh"/>
    <s v="051019- 4167627316"/>
    <x v="22"/>
  </r>
  <r>
    <n v="91150"/>
    <x v="17"/>
    <x v="22"/>
    <s v="1"/>
    <s v="71125"/>
    <x v="3"/>
    <s v="60"/>
    <n v="24.93"/>
    <n v="0"/>
    <s v="Account # 4167627316 (001)"/>
    <n v="2"/>
    <s v="armogansh"/>
    <s v="051019- 4167627316"/>
    <x v="22"/>
  </r>
  <r>
    <n v="91150"/>
    <x v="17"/>
    <x v="22"/>
    <s v="1"/>
    <s v="71125"/>
    <x v="3"/>
    <s v="60"/>
    <n v="0.55000000000000004"/>
    <n v="0"/>
    <s v="Account # 4167627316 (001)"/>
    <n v="2"/>
    <s v="armogansh"/>
    <s v="051019- 4167627316"/>
    <x v="22"/>
  </r>
  <r>
    <n v="91152"/>
    <x v="17"/>
    <x v="51"/>
    <s v="1"/>
    <s v="71165"/>
    <x v="10"/>
    <s v="50"/>
    <n v="105"/>
    <n v="0"/>
    <s v="Payables Trx Entry"/>
    <n v="2"/>
    <s v="armogansh"/>
    <s v="6479492"/>
    <x v="42"/>
  </r>
  <r>
    <n v="91160"/>
    <x v="17"/>
    <x v="52"/>
    <s v="1"/>
    <s v="71195"/>
    <x v="26"/>
    <s v="50"/>
    <n v="7860"/>
    <n v="0"/>
    <s v="FSC Project # 19-02-15"/>
    <n v="2"/>
    <s v="armogansh"/>
    <s v="30-18"/>
    <x v="43"/>
  </r>
  <r>
    <n v="91160"/>
    <x v="17"/>
    <x v="52"/>
    <s v="1"/>
    <s v="71195"/>
    <x v="26"/>
    <s v="50"/>
    <n v="148.57"/>
    <n v="0"/>
    <s v="FSC Project # 19-02-15"/>
    <n v="2"/>
    <s v="armogansh"/>
    <s v="30-18"/>
    <x v="43"/>
  </r>
  <r>
    <n v="91238"/>
    <x v="18"/>
    <x v="53"/>
    <s v="1"/>
    <s v="7111050"/>
    <x v="5"/>
    <s v="90"/>
    <n v="37837.5"/>
    <n v="0"/>
    <s v="Payables Trx Entry"/>
    <n v="2"/>
    <s v="armogansh"/>
    <s v="1904"/>
    <x v="44"/>
  </r>
  <r>
    <n v="91238"/>
    <x v="18"/>
    <x v="53"/>
    <s v="1"/>
    <s v="7111050"/>
    <x v="5"/>
    <s v="90"/>
    <n v="715.21"/>
    <n v="0"/>
    <s v="Payables Trx Entry"/>
    <n v="2"/>
    <s v="armogansh"/>
    <s v="1904"/>
    <x v="44"/>
  </r>
  <r>
    <n v="91244"/>
    <x v="19"/>
    <x v="5"/>
    <s v="1"/>
    <s v="71182"/>
    <x v="1"/>
    <s v="20"/>
    <n v="171.19"/>
    <n v="0"/>
    <s v="Payables Trx Entry"/>
    <n v="3"/>
    <s v="armogansh"/>
    <s v="051319"/>
    <x v="45"/>
  </r>
  <r>
    <n v="91244"/>
    <x v="19"/>
    <x v="5"/>
    <s v="1"/>
    <s v="71182"/>
    <x v="1"/>
    <s v="20"/>
    <n v="3.24"/>
    <n v="0"/>
    <s v="Payables Trx Entry"/>
    <n v="3"/>
    <s v="armogansh"/>
    <s v="051319"/>
    <x v="45"/>
  </r>
  <r>
    <n v="91245"/>
    <x v="19"/>
    <x v="5"/>
    <s v="1"/>
    <s v="71182"/>
    <x v="1"/>
    <s v="20"/>
    <n v="95.48"/>
    <n v="0"/>
    <s v="Payables Trx Entry"/>
    <n v="3"/>
    <s v="armogansh"/>
    <s v="060119"/>
    <x v="45"/>
  </r>
  <r>
    <n v="91245"/>
    <x v="19"/>
    <x v="5"/>
    <s v="1"/>
    <s v="71182"/>
    <x v="1"/>
    <s v="20"/>
    <n v="1.8"/>
    <n v="0"/>
    <s v="Payables Trx Entry"/>
    <n v="3"/>
    <s v="armogansh"/>
    <s v="060119"/>
    <x v="45"/>
  </r>
  <r>
    <n v="91247"/>
    <x v="19"/>
    <x v="23"/>
    <s v="1"/>
    <s v="71115"/>
    <x v="4"/>
    <s v="70"/>
    <n v="366.85"/>
    <n v="0"/>
    <s v="Payables Trx Entry"/>
    <n v="3"/>
    <s v="armogansh"/>
    <s v="060319"/>
    <x v="21"/>
  </r>
  <r>
    <n v="91247"/>
    <x v="19"/>
    <x v="23"/>
    <s v="1"/>
    <s v="71115"/>
    <x v="4"/>
    <s v="70"/>
    <n v="158.9"/>
    <n v="0"/>
    <s v="Payables Trx Entry"/>
    <n v="3"/>
    <s v="armogansh"/>
    <s v="060319"/>
    <x v="21"/>
  </r>
  <r>
    <n v="91247"/>
    <x v="19"/>
    <x v="23"/>
    <s v="1"/>
    <s v="71115"/>
    <x v="4"/>
    <s v="70"/>
    <n v="6.93"/>
    <n v="0"/>
    <s v="Payables Trx Entry"/>
    <n v="3"/>
    <s v="armogansh"/>
    <s v="060319"/>
    <x v="21"/>
  </r>
  <r>
    <n v="91247"/>
    <x v="19"/>
    <x v="23"/>
    <s v="1"/>
    <s v="71115"/>
    <x v="4"/>
    <s v="70"/>
    <n v="3"/>
    <n v="0"/>
    <s v="Payables Trx Entry"/>
    <n v="3"/>
    <s v="armogansh"/>
    <s v="060319"/>
    <x v="21"/>
  </r>
  <r>
    <n v="91247"/>
    <x v="19"/>
    <x v="54"/>
    <s v="1"/>
    <s v="71115"/>
    <x v="1"/>
    <s v="70"/>
    <n v="12.65"/>
    <n v="0"/>
    <s v="Payables Trx Entry"/>
    <n v="3"/>
    <s v="armogansh"/>
    <s v="060319"/>
    <x v="21"/>
  </r>
  <r>
    <n v="91247"/>
    <x v="19"/>
    <x v="54"/>
    <s v="1"/>
    <s v="71115"/>
    <x v="1"/>
    <s v="70"/>
    <n v="0.24"/>
    <n v="0"/>
    <s v="Payables Trx Entry"/>
    <n v="3"/>
    <s v="armogansh"/>
    <s v="060319"/>
    <x v="21"/>
  </r>
  <r>
    <n v="91248"/>
    <x v="19"/>
    <x v="55"/>
    <s v="1"/>
    <s v="71125"/>
    <x v="4"/>
    <s v="60"/>
    <n v="244.99"/>
    <n v="0"/>
    <s v="Payables Trx Entry"/>
    <n v="3"/>
    <s v="armogansh"/>
    <s v="053119"/>
    <x v="46"/>
  </r>
  <r>
    <n v="91249"/>
    <x v="19"/>
    <x v="56"/>
    <s v="1"/>
    <s v="7146020"/>
    <x v="2"/>
    <s v="20"/>
    <n v="40"/>
    <n v="0"/>
    <s v="Payables Trx Entry"/>
    <n v="3"/>
    <s v="armogansh"/>
    <s v="052919"/>
    <x v="47"/>
  </r>
  <r>
    <n v="91250"/>
    <x v="19"/>
    <x v="57"/>
    <s v="1"/>
    <s v="71840"/>
    <x v="2"/>
    <s v="80"/>
    <n v="153.91"/>
    <n v="0"/>
    <s v="Payables Trx Entry"/>
    <n v="3"/>
    <s v="armogansh"/>
    <s v="052119"/>
    <x v="47"/>
  </r>
  <r>
    <n v="91251"/>
    <x v="19"/>
    <x v="5"/>
    <s v="1"/>
    <s v="71182"/>
    <x v="1"/>
    <s v="20"/>
    <n v="90.26"/>
    <n v="0"/>
    <s v="Payables Trx Entry"/>
    <n v="3"/>
    <s v="armogansh"/>
    <s v="053119"/>
    <x v="48"/>
  </r>
  <r>
    <n v="91253"/>
    <x v="19"/>
    <x v="58"/>
    <s v="1"/>
    <s v="7111040"/>
    <x v="1"/>
    <s v="90"/>
    <n v="29.08"/>
    <n v="0"/>
    <s v="Payables Trx Entry"/>
    <n v="3"/>
    <s v="armogansh"/>
    <s v="060419"/>
    <x v="49"/>
  </r>
  <r>
    <n v="91253"/>
    <x v="19"/>
    <x v="58"/>
    <s v="1"/>
    <s v="7111040"/>
    <x v="1"/>
    <s v="90"/>
    <n v="0.55000000000000004"/>
    <n v="0"/>
    <s v="Payables Trx Entry"/>
    <n v="3"/>
    <s v="armogansh"/>
    <s v="060419"/>
    <x v="49"/>
  </r>
  <r>
    <n v="91254"/>
    <x v="19"/>
    <x v="59"/>
    <s v="1"/>
    <s v="712952014"/>
    <x v="27"/>
    <s v="10"/>
    <n v="481.91"/>
    <n v="0"/>
    <s v="Payables Trx Entry"/>
    <n v="3"/>
    <s v="armogansh"/>
    <s v="053019"/>
    <x v="6"/>
  </r>
  <r>
    <n v="91254"/>
    <x v="19"/>
    <x v="59"/>
    <s v="1"/>
    <s v="712952014"/>
    <x v="27"/>
    <s v="10"/>
    <n v="65.34"/>
    <n v="0"/>
    <s v="Payables Trx Entry"/>
    <n v="3"/>
    <s v="armogansh"/>
    <s v="053019"/>
    <x v="6"/>
  </r>
  <r>
    <n v="91254"/>
    <x v="19"/>
    <x v="59"/>
    <s v="1"/>
    <s v="712952014"/>
    <x v="27"/>
    <s v="10"/>
    <n v="9.11"/>
    <n v="0"/>
    <s v="Payables Trx Entry"/>
    <n v="3"/>
    <s v="armogansh"/>
    <s v="053019"/>
    <x v="6"/>
  </r>
  <r>
    <n v="91263"/>
    <x v="20"/>
    <x v="0"/>
    <s v="1"/>
    <s v="7120720"/>
    <x v="0"/>
    <s v="70"/>
    <n v="75"/>
    <n v="0"/>
    <s v="Payables Trx Entry"/>
    <n v="3"/>
    <s v="armogansh"/>
    <s v="040119"/>
    <x v="0"/>
  </r>
  <r>
    <n v="91277"/>
    <x v="17"/>
    <x v="60"/>
    <s v="1"/>
    <s v="71840"/>
    <x v="10"/>
    <s v="80"/>
    <n v="275"/>
    <n v="0"/>
    <s v="Payables Trx Entry"/>
    <n v="2"/>
    <s v="armogansh"/>
    <s v="060419"/>
    <x v="50"/>
  </r>
  <r>
    <n v="91278"/>
    <x v="17"/>
    <x v="27"/>
    <s v="1"/>
    <s v="71110"/>
    <x v="8"/>
    <s v="90"/>
    <n v="4.01"/>
    <n v="0"/>
    <s v="Payables Trx Entry"/>
    <n v="2"/>
    <s v="armogansh"/>
    <s v="441286236"/>
    <x v="24"/>
  </r>
  <r>
    <n v="91278"/>
    <x v="17"/>
    <x v="27"/>
    <s v="1"/>
    <s v="71110"/>
    <x v="8"/>
    <s v="90"/>
    <n v="0.08"/>
    <n v="0"/>
    <s v="Payables Trx Entry"/>
    <n v="2"/>
    <s v="armogansh"/>
    <s v="441286236"/>
    <x v="24"/>
  </r>
  <r>
    <n v="91278"/>
    <x v="17"/>
    <x v="25"/>
    <s v="1"/>
    <s v="71120"/>
    <x v="8"/>
    <s v="80"/>
    <n v="4.01"/>
    <n v="0"/>
    <s v="Payables Trx Entry"/>
    <n v="2"/>
    <s v="armogansh"/>
    <s v="441286236"/>
    <x v="24"/>
  </r>
  <r>
    <n v="91278"/>
    <x v="17"/>
    <x v="25"/>
    <s v="1"/>
    <s v="71120"/>
    <x v="8"/>
    <s v="80"/>
    <n v="10.41"/>
    <n v="0"/>
    <s v="Payables Trx Entry"/>
    <n v="2"/>
    <s v="armogansh"/>
    <s v="441286236"/>
    <x v="24"/>
  </r>
  <r>
    <n v="91278"/>
    <x v="17"/>
    <x v="25"/>
    <s v="1"/>
    <s v="71120"/>
    <x v="8"/>
    <s v="80"/>
    <n v="0.08"/>
    <n v="0"/>
    <s v="Payables Trx Entry"/>
    <n v="2"/>
    <s v="armogansh"/>
    <s v="441286236"/>
    <x v="24"/>
  </r>
  <r>
    <n v="91278"/>
    <x v="17"/>
    <x v="25"/>
    <s v="1"/>
    <s v="71120"/>
    <x v="8"/>
    <s v="80"/>
    <n v="0.2"/>
    <n v="0"/>
    <s v="Payables Trx Entry"/>
    <n v="2"/>
    <s v="armogansh"/>
    <s v="441286236"/>
    <x v="24"/>
  </r>
  <r>
    <n v="91278"/>
    <x v="17"/>
    <x v="26"/>
    <s v="1"/>
    <s v="7120510"/>
    <x v="8"/>
    <s v="10"/>
    <n v="4.01"/>
    <n v="0"/>
    <s v="Payables Trx Entry"/>
    <n v="2"/>
    <s v="armogansh"/>
    <s v="441286236"/>
    <x v="24"/>
  </r>
  <r>
    <n v="91278"/>
    <x v="17"/>
    <x v="26"/>
    <s v="1"/>
    <s v="7120510"/>
    <x v="8"/>
    <s v="10"/>
    <n v="0.08"/>
    <n v="0"/>
    <s v="Payables Trx Entry"/>
    <n v="2"/>
    <s v="armogansh"/>
    <s v="441286236"/>
    <x v="24"/>
  </r>
  <r>
    <n v="91278"/>
    <x v="17"/>
    <x v="61"/>
    <s v="1"/>
    <s v="7148510"/>
    <x v="8"/>
    <s v="20"/>
    <n v="8.17"/>
    <n v="0"/>
    <s v="Payables Trx Entry"/>
    <n v="2"/>
    <s v="armogansh"/>
    <s v="441286236"/>
    <x v="24"/>
  </r>
  <r>
    <n v="91278"/>
    <x v="17"/>
    <x v="61"/>
    <s v="1"/>
    <s v="7148510"/>
    <x v="8"/>
    <s v="20"/>
    <n v="0.15"/>
    <n v="0"/>
    <s v="Payables Trx Entry"/>
    <n v="2"/>
    <s v="armogansh"/>
    <s v="441286236"/>
    <x v="24"/>
  </r>
  <r>
    <n v="91278"/>
    <x v="17"/>
    <x v="37"/>
    <s v="1"/>
    <s v="71182"/>
    <x v="8"/>
    <s v="20"/>
    <n v="8.17"/>
    <n v="0"/>
    <s v="Payables Trx Entry"/>
    <n v="2"/>
    <s v="armogansh"/>
    <s v="441286236"/>
    <x v="24"/>
  </r>
  <r>
    <n v="91278"/>
    <x v="17"/>
    <x v="37"/>
    <s v="1"/>
    <s v="71182"/>
    <x v="8"/>
    <s v="20"/>
    <n v="0.15"/>
    <n v="0"/>
    <s v="Payables Trx Entry"/>
    <n v="2"/>
    <s v="armogansh"/>
    <s v="441286236"/>
    <x v="24"/>
  </r>
  <r>
    <n v="91279"/>
    <x v="17"/>
    <x v="27"/>
    <s v="1"/>
    <s v="71110"/>
    <x v="8"/>
    <s v="90"/>
    <n v="4.01"/>
    <n v="0"/>
    <s v="Payables Trx Entry"/>
    <n v="2"/>
    <s v="armogansh"/>
    <s v="441349267"/>
    <x v="24"/>
  </r>
  <r>
    <n v="91279"/>
    <x v="17"/>
    <x v="27"/>
    <s v="1"/>
    <s v="71110"/>
    <x v="8"/>
    <s v="90"/>
    <n v="4.01"/>
    <n v="0"/>
    <s v="Payables Trx Entry"/>
    <n v="2"/>
    <s v="armogansh"/>
    <s v="441349267"/>
    <x v="24"/>
  </r>
  <r>
    <n v="91279"/>
    <x v="17"/>
    <x v="27"/>
    <s v="1"/>
    <s v="71110"/>
    <x v="8"/>
    <s v="90"/>
    <n v="0.08"/>
    <n v="0"/>
    <s v="Payables Trx Entry"/>
    <n v="2"/>
    <s v="armogansh"/>
    <s v="441349267"/>
    <x v="24"/>
  </r>
  <r>
    <n v="91279"/>
    <x v="17"/>
    <x v="27"/>
    <s v="1"/>
    <s v="71110"/>
    <x v="8"/>
    <s v="90"/>
    <n v="0.08"/>
    <n v="0"/>
    <s v="Payables Trx Entry"/>
    <n v="2"/>
    <s v="armogansh"/>
    <s v="441349267"/>
    <x v="24"/>
  </r>
  <r>
    <n v="91279"/>
    <x v="17"/>
    <x v="26"/>
    <s v="1"/>
    <s v="7120510"/>
    <x v="8"/>
    <s v="10"/>
    <n v="4.01"/>
    <n v="0"/>
    <s v="Payables Trx Entry"/>
    <n v="2"/>
    <s v="armogansh"/>
    <s v="441349267"/>
    <x v="24"/>
  </r>
  <r>
    <n v="91279"/>
    <x v="17"/>
    <x v="26"/>
    <s v="1"/>
    <s v="7120510"/>
    <x v="8"/>
    <s v="10"/>
    <n v="4.01"/>
    <n v="0"/>
    <s v="Payables Trx Entry"/>
    <n v="2"/>
    <s v="armogansh"/>
    <s v="441349267"/>
    <x v="24"/>
  </r>
  <r>
    <n v="91279"/>
    <x v="17"/>
    <x v="26"/>
    <s v="1"/>
    <s v="7120510"/>
    <x v="8"/>
    <s v="10"/>
    <n v="4.01"/>
    <n v="0"/>
    <s v="Payables Trx Entry"/>
    <n v="2"/>
    <s v="armogansh"/>
    <s v="441349267"/>
    <x v="24"/>
  </r>
  <r>
    <n v="91279"/>
    <x v="17"/>
    <x v="26"/>
    <s v="1"/>
    <s v="7120510"/>
    <x v="8"/>
    <s v="10"/>
    <n v="0.08"/>
    <n v="0"/>
    <s v="Payables Trx Entry"/>
    <n v="2"/>
    <s v="armogansh"/>
    <s v="441349267"/>
    <x v="24"/>
  </r>
  <r>
    <n v="91279"/>
    <x v="17"/>
    <x v="26"/>
    <s v="1"/>
    <s v="7120510"/>
    <x v="8"/>
    <s v="10"/>
    <n v="0.08"/>
    <n v="0"/>
    <s v="Payables Trx Entry"/>
    <n v="2"/>
    <s v="armogansh"/>
    <s v="441349267"/>
    <x v="24"/>
  </r>
  <r>
    <n v="91279"/>
    <x v="17"/>
    <x v="26"/>
    <s v="1"/>
    <s v="7120510"/>
    <x v="8"/>
    <s v="10"/>
    <n v="0.08"/>
    <n v="0"/>
    <s v="Payables Trx Entry"/>
    <n v="2"/>
    <s v="armogansh"/>
    <s v="441349267"/>
    <x v="24"/>
  </r>
  <r>
    <n v="91279"/>
    <x v="17"/>
    <x v="45"/>
    <s v="1"/>
    <s v="7144005"/>
    <x v="8"/>
    <s v="40"/>
    <n v="4.01"/>
    <n v="0"/>
    <s v="Payables Trx Entry"/>
    <n v="2"/>
    <s v="armogansh"/>
    <s v="441349267"/>
    <x v="24"/>
  </r>
  <r>
    <n v="91279"/>
    <x v="17"/>
    <x v="45"/>
    <s v="1"/>
    <s v="7144005"/>
    <x v="8"/>
    <s v="40"/>
    <n v="0.08"/>
    <n v="0"/>
    <s v="Payables Trx Entry"/>
    <n v="2"/>
    <s v="armogansh"/>
    <s v="441349267"/>
    <x v="24"/>
  </r>
  <r>
    <n v="91279"/>
    <x v="17"/>
    <x v="62"/>
    <s v="1"/>
    <s v="71165"/>
    <x v="8"/>
    <s v="50"/>
    <n v="7"/>
    <n v="0"/>
    <s v="Payables Trx Entry"/>
    <n v="2"/>
    <s v="armogansh"/>
    <s v="441349267"/>
    <x v="24"/>
  </r>
  <r>
    <n v="91279"/>
    <x v="17"/>
    <x v="62"/>
    <s v="1"/>
    <s v="71165"/>
    <x v="8"/>
    <s v="50"/>
    <n v="0.13"/>
    <n v="0"/>
    <s v="Payables Trx Entry"/>
    <n v="2"/>
    <s v="armogansh"/>
    <s v="441349267"/>
    <x v="24"/>
  </r>
  <r>
    <n v="91280"/>
    <x v="17"/>
    <x v="63"/>
    <s v="1"/>
    <s v="7112060"/>
    <x v="8"/>
    <s v="80"/>
    <n v="4.01"/>
    <n v="0"/>
    <s v="Payables Trx Entry"/>
    <n v="2"/>
    <s v="armogansh"/>
    <s v="441412747"/>
    <x v="24"/>
  </r>
  <r>
    <n v="91280"/>
    <x v="17"/>
    <x v="63"/>
    <s v="1"/>
    <s v="7112060"/>
    <x v="8"/>
    <s v="80"/>
    <n v="4.01"/>
    <n v="0"/>
    <s v="Payables Trx Entry"/>
    <n v="2"/>
    <s v="armogansh"/>
    <s v="441412747"/>
    <x v="24"/>
  </r>
  <r>
    <n v="91280"/>
    <x v="17"/>
    <x v="63"/>
    <s v="1"/>
    <s v="7112060"/>
    <x v="8"/>
    <s v="80"/>
    <n v="0.08"/>
    <n v="0"/>
    <s v="Payables Trx Entry"/>
    <n v="2"/>
    <s v="armogansh"/>
    <s v="441412747"/>
    <x v="24"/>
  </r>
  <r>
    <n v="91280"/>
    <x v="17"/>
    <x v="63"/>
    <s v="1"/>
    <s v="7112060"/>
    <x v="8"/>
    <s v="80"/>
    <n v="0.08"/>
    <n v="0"/>
    <s v="Payables Trx Entry"/>
    <n v="2"/>
    <s v="armogansh"/>
    <s v="441412747"/>
    <x v="24"/>
  </r>
  <r>
    <n v="91280"/>
    <x v="17"/>
    <x v="28"/>
    <s v="1"/>
    <s v="7119005"/>
    <x v="8"/>
    <s v="60"/>
    <n v="4.01"/>
    <n v="0"/>
    <s v="Payables Trx Entry"/>
    <n v="2"/>
    <s v="armogansh"/>
    <s v="441412747"/>
    <x v="24"/>
  </r>
  <r>
    <n v="91280"/>
    <x v="17"/>
    <x v="28"/>
    <s v="1"/>
    <s v="7119005"/>
    <x v="8"/>
    <s v="60"/>
    <n v="0.08"/>
    <n v="0"/>
    <s v="Payables Trx Entry"/>
    <n v="2"/>
    <s v="armogansh"/>
    <s v="441412747"/>
    <x v="24"/>
  </r>
  <r>
    <n v="91280"/>
    <x v="17"/>
    <x v="26"/>
    <s v="1"/>
    <s v="7120510"/>
    <x v="8"/>
    <s v="10"/>
    <n v="4.01"/>
    <n v="0"/>
    <s v="Payables Trx Entry"/>
    <n v="2"/>
    <s v="armogansh"/>
    <s v="441412747"/>
    <x v="24"/>
  </r>
  <r>
    <n v="91280"/>
    <x v="17"/>
    <x v="26"/>
    <s v="1"/>
    <s v="7120510"/>
    <x v="8"/>
    <s v="10"/>
    <n v="0.08"/>
    <n v="0"/>
    <s v="Payables Trx Entry"/>
    <n v="2"/>
    <s v="armogansh"/>
    <s v="441412747"/>
    <x v="24"/>
  </r>
  <r>
    <n v="91281"/>
    <x v="17"/>
    <x v="64"/>
    <s v="1"/>
    <s v="712952012"/>
    <x v="17"/>
    <s v="10"/>
    <n v="45"/>
    <n v="0"/>
    <s v="WCB Ambulance"/>
    <n v="2"/>
    <s v="armogansh"/>
    <s v="052219"/>
    <x v="51"/>
  </r>
  <r>
    <n v="91284"/>
    <x v="17"/>
    <x v="13"/>
    <s v="1"/>
    <s v="719203101"/>
    <x v="9"/>
    <s v="95"/>
    <n v="309.72000000000003"/>
    <n v="0"/>
    <s v="Internet Service Provision"/>
    <n v="2"/>
    <s v="armogansh"/>
    <s v="46420955"/>
    <x v="11"/>
  </r>
  <r>
    <n v="91284"/>
    <x v="17"/>
    <x v="13"/>
    <s v="1"/>
    <s v="719203101"/>
    <x v="9"/>
    <s v="95"/>
    <n v="5.18"/>
    <n v="0"/>
    <s v="Internet Service Provision"/>
    <n v="2"/>
    <s v="armogansh"/>
    <s v="46420955"/>
    <x v="11"/>
  </r>
  <r>
    <n v="91287"/>
    <x v="17"/>
    <x v="22"/>
    <s v="1"/>
    <s v="71125"/>
    <x v="3"/>
    <s v="60"/>
    <n v="1172.2"/>
    <n v="0"/>
    <s v="Payables Trx Entry"/>
    <n v="2"/>
    <s v="armogansh"/>
    <s v="052719- 514281473"/>
    <x v="20"/>
  </r>
  <r>
    <n v="91287"/>
    <x v="17"/>
    <x v="22"/>
    <s v="1"/>
    <s v="71125"/>
    <x v="3"/>
    <s v="60"/>
    <n v="170.56"/>
    <n v="0"/>
    <s v="Payables Trx Entry"/>
    <n v="2"/>
    <s v="armogansh"/>
    <s v="052719- 514281473"/>
    <x v="20"/>
  </r>
  <r>
    <n v="91287"/>
    <x v="17"/>
    <x v="22"/>
    <s v="1"/>
    <s v="71125"/>
    <x v="3"/>
    <s v="60"/>
    <n v="22.22"/>
    <n v="0"/>
    <s v="Payables Trx Entry"/>
    <n v="2"/>
    <s v="armogansh"/>
    <s v="052719- 514281473"/>
    <x v="20"/>
  </r>
  <r>
    <n v="91300"/>
    <x v="17"/>
    <x v="51"/>
    <s v="1"/>
    <s v="71165"/>
    <x v="10"/>
    <s v="50"/>
    <n v="105"/>
    <n v="0"/>
    <s v="Payables Trx Entry"/>
    <n v="2"/>
    <s v="armogansh"/>
    <s v="6481180"/>
    <x v="42"/>
  </r>
  <r>
    <n v="91301"/>
    <x v="17"/>
    <x v="51"/>
    <s v="1"/>
    <s v="71165"/>
    <x v="10"/>
    <s v="50"/>
    <n v="105"/>
    <n v="0"/>
    <s v="Payables Trx Entry"/>
    <n v="2"/>
    <s v="armogansh"/>
    <s v="6481677"/>
    <x v="42"/>
  </r>
  <r>
    <n v="91353"/>
    <x v="17"/>
    <x v="65"/>
    <s v="1"/>
    <s v="71110"/>
    <x v="6"/>
    <s v="90"/>
    <n v="29.9"/>
    <n v="0"/>
    <s v="John Conway"/>
    <n v="2"/>
    <s v="armogansh"/>
    <s v="052719"/>
    <x v="28"/>
  </r>
  <r>
    <n v="91353"/>
    <x v="17"/>
    <x v="65"/>
    <s v="1"/>
    <s v="71110"/>
    <x v="6"/>
    <s v="90"/>
    <n v="29.9"/>
    <n v="0"/>
    <s v="John Conway"/>
    <n v="2"/>
    <s v="armogansh"/>
    <s v="052719"/>
    <x v="28"/>
  </r>
  <r>
    <n v="91353"/>
    <x v="17"/>
    <x v="65"/>
    <s v="1"/>
    <s v="71110"/>
    <x v="6"/>
    <s v="90"/>
    <n v="0.22"/>
    <n v="0"/>
    <s v="John Conway"/>
    <n v="2"/>
    <s v="armogansh"/>
    <s v="052719"/>
    <x v="28"/>
  </r>
  <r>
    <n v="91353"/>
    <x v="17"/>
    <x v="65"/>
    <s v="1"/>
    <s v="71110"/>
    <x v="6"/>
    <s v="90"/>
    <n v="0.22"/>
    <n v="0"/>
    <s v="John Conway"/>
    <n v="2"/>
    <s v="armogansh"/>
    <s v="052719"/>
    <x v="28"/>
  </r>
  <r>
    <n v="91353"/>
    <x v="17"/>
    <x v="20"/>
    <s v="1"/>
    <s v="71120"/>
    <x v="13"/>
    <s v="80"/>
    <n v="459.55"/>
    <n v="0"/>
    <s v="John Conway"/>
    <n v="2"/>
    <s v="armogansh"/>
    <s v="052719"/>
    <x v="28"/>
  </r>
  <r>
    <n v="91353"/>
    <x v="17"/>
    <x v="20"/>
    <s v="1"/>
    <s v="71120"/>
    <x v="13"/>
    <s v="80"/>
    <n v="501.35"/>
    <n v="0"/>
    <s v="John Conway"/>
    <n v="2"/>
    <s v="armogansh"/>
    <s v="052719"/>
    <x v="28"/>
  </r>
  <r>
    <n v="91353"/>
    <x v="17"/>
    <x v="20"/>
    <s v="1"/>
    <s v="71120"/>
    <x v="13"/>
    <s v="80"/>
    <n v="502.31"/>
    <n v="0"/>
    <s v="John Conway"/>
    <n v="2"/>
    <s v="armogansh"/>
    <s v="052719"/>
    <x v="28"/>
  </r>
  <r>
    <n v="91353"/>
    <x v="17"/>
    <x v="20"/>
    <s v="1"/>
    <s v="71120"/>
    <x v="13"/>
    <s v="80"/>
    <n v="500.25"/>
    <n v="0"/>
    <s v="John Conway"/>
    <n v="2"/>
    <s v="armogansh"/>
    <s v="052719"/>
    <x v="28"/>
  </r>
  <r>
    <n v="91353"/>
    <x v="17"/>
    <x v="20"/>
    <s v="1"/>
    <s v="71120"/>
    <x v="13"/>
    <s v="80"/>
    <n v="506.73"/>
    <n v="0"/>
    <s v="John Conway"/>
    <n v="2"/>
    <s v="armogansh"/>
    <s v="052719"/>
    <x v="28"/>
  </r>
  <r>
    <n v="91353"/>
    <x v="17"/>
    <x v="20"/>
    <s v="1"/>
    <s v="71120"/>
    <x v="13"/>
    <s v="80"/>
    <n v="500.21"/>
    <n v="0"/>
    <s v="John Conway"/>
    <n v="2"/>
    <s v="armogansh"/>
    <s v="052719"/>
    <x v="28"/>
  </r>
  <r>
    <n v="91353"/>
    <x v="17"/>
    <x v="20"/>
    <s v="1"/>
    <s v="71120"/>
    <x v="13"/>
    <s v="80"/>
    <n v="501.65"/>
    <n v="0"/>
    <s v="John Conway"/>
    <n v="2"/>
    <s v="armogansh"/>
    <s v="052719"/>
    <x v="28"/>
  </r>
  <r>
    <n v="91353"/>
    <x v="17"/>
    <x v="20"/>
    <s v="1"/>
    <s v="71120"/>
    <x v="13"/>
    <s v="80"/>
    <n v="500.82"/>
    <n v="0"/>
    <s v="John Conway"/>
    <n v="2"/>
    <s v="armogansh"/>
    <s v="052719"/>
    <x v="28"/>
  </r>
  <r>
    <n v="91353"/>
    <x v="17"/>
    <x v="5"/>
    <s v="1"/>
    <s v="71182"/>
    <x v="1"/>
    <s v="20"/>
    <n v="1080"/>
    <n v="0"/>
    <s v="John Conway"/>
    <n v="2"/>
    <s v="armogansh"/>
    <s v="052719"/>
    <x v="28"/>
  </r>
  <r>
    <n v="91363"/>
    <x v="17"/>
    <x v="42"/>
    <s v="1"/>
    <s v="7148510"/>
    <x v="22"/>
    <s v="20"/>
    <n v="590"/>
    <n v="0"/>
    <s v="Payables Trx Entry"/>
    <n v="2"/>
    <s v="armogansh"/>
    <s v="561"/>
    <x v="36"/>
  </r>
  <r>
    <n v="91363"/>
    <x v="17"/>
    <x v="42"/>
    <s v="1"/>
    <s v="7148510"/>
    <x v="22"/>
    <s v="20"/>
    <n v="11.15"/>
    <n v="0"/>
    <s v="Payables Trx Entry"/>
    <n v="2"/>
    <s v="armogansh"/>
    <s v="561"/>
    <x v="36"/>
  </r>
  <r>
    <n v="91364"/>
    <x v="17"/>
    <x v="28"/>
    <s v="1"/>
    <s v="7119005"/>
    <x v="8"/>
    <s v="60"/>
    <n v="4.01"/>
    <n v="0"/>
    <s v="Payables Trx Entry"/>
    <n v="2"/>
    <s v="armogansh"/>
    <s v="441477248"/>
    <x v="24"/>
  </r>
  <r>
    <n v="91364"/>
    <x v="17"/>
    <x v="28"/>
    <s v="1"/>
    <s v="7119005"/>
    <x v="8"/>
    <s v="60"/>
    <n v="0.08"/>
    <n v="0"/>
    <s v="Payables Trx Entry"/>
    <n v="2"/>
    <s v="armogansh"/>
    <s v="441477248"/>
    <x v="24"/>
  </r>
  <r>
    <n v="91364"/>
    <x v="17"/>
    <x v="66"/>
    <s v="1"/>
    <s v="71455014"/>
    <x v="8"/>
    <s v="30"/>
    <n v="4.01"/>
    <n v="0"/>
    <s v="Payables Trx Entry"/>
    <n v="2"/>
    <s v="armogansh"/>
    <s v="441477248"/>
    <x v="24"/>
  </r>
  <r>
    <n v="91364"/>
    <x v="17"/>
    <x v="66"/>
    <s v="1"/>
    <s v="71455014"/>
    <x v="8"/>
    <s v="30"/>
    <n v="0.08"/>
    <n v="0"/>
    <s v="Payables Trx Entry"/>
    <n v="2"/>
    <s v="armogansh"/>
    <s v="441477248"/>
    <x v="24"/>
  </r>
  <r>
    <n v="91366"/>
    <x v="21"/>
    <x v="16"/>
    <s v="1"/>
    <s v="71125"/>
    <x v="11"/>
    <s v="60"/>
    <n v="136.85"/>
    <n v="0"/>
    <s v="Payables Trx Entry"/>
    <n v="3"/>
    <s v="armogansh"/>
    <s v="762066"/>
    <x v="14"/>
  </r>
  <r>
    <n v="91366"/>
    <x v="21"/>
    <x v="16"/>
    <s v="1"/>
    <s v="71125"/>
    <x v="11"/>
    <s v="60"/>
    <n v="2.59"/>
    <n v="0"/>
    <s v="Payables Trx Entry"/>
    <n v="3"/>
    <s v="armogansh"/>
    <s v="762066"/>
    <x v="14"/>
  </r>
  <r>
    <n v="91367"/>
    <x v="21"/>
    <x v="42"/>
    <s v="1"/>
    <s v="7148510"/>
    <x v="22"/>
    <s v="20"/>
    <n v="590"/>
    <n v="0"/>
    <s v="Payables Trx Entry"/>
    <n v="3"/>
    <s v="armogansh"/>
    <s v="574"/>
    <x v="36"/>
  </r>
  <r>
    <n v="91367"/>
    <x v="21"/>
    <x v="42"/>
    <s v="1"/>
    <s v="7148510"/>
    <x v="22"/>
    <s v="20"/>
    <n v="11.15"/>
    <n v="0"/>
    <s v="Payables Trx Entry"/>
    <n v="3"/>
    <s v="armogansh"/>
    <s v="574"/>
    <x v="36"/>
  </r>
  <r>
    <n v="91379"/>
    <x v="22"/>
    <x v="5"/>
    <s v="1"/>
    <s v="71182"/>
    <x v="1"/>
    <s v="20"/>
    <n v="31.2"/>
    <n v="0"/>
    <s v="Payables Trx Entry"/>
    <n v="3"/>
    <s v="armogansh"/>
    <s v="060519"/>
    <x v="45"/>
  </r>
  <r>
    <n v="91379"/>
    <x v="22"/>
    <x v="5"/>
    <s v="1"/>
    <s v="71182"/>
    <x v="1"/>
    <s v="20"/>
    <n v="0.59"/>
    <n v="0"/>
    <s v="Payables Trx Entry"/>
    <n v="3"/>
    <s v="armogansh"/>
    <s v="060519"/>
    <x v="45"/>
  </r>
  <r>
    <n v="91380"/>
    <x v="22"/>
    <x v="6"/>
    <s v="1"/>
    <s v="7120510"/>
    <x v="1"/>
    <s v="10"/>
    <n v="16.309999999999999"/>
    <n v="0"/>
    <s v="Payables Trx Entry"/>
    <n v="3"/>
    <s v="armogansh"/>
    <s v="060519"/>
    <x v="4"/>
  </r>
  <r>
    <n v="91380"/>
    <x v="22"/>
    <x v="6"/>
    <s v="1"/>
    <s v="7120510"/>
    <x v="1"/>
    <s v="10"/>
    <n v="0.31"/>
    <n v="0"/>
    <s v="Payables Trx Entry"/>
    <n v="3"/>
    <s v="armogansh"/>
    <s v="060519"/>
    <x v="4"/>
  </r>
  <r>
    <n v="91381"/>
    <x v="22"/>
    <x v="67"/>
    <s v="1"/>
    <s v="7120510"/>
    <x v="27"/>
    <s v="10"/>
    <n v="24.65"/>
    <n v="0"/>
    <s v="Payables Trx Entry"/>
    <n v="3"/>
    <s v="armogansh"/>
    <s v="060719"/>
    <x v="34"/>
  </r>
  <r>
    <n v="91381"/>
    <x v="22"/>
    <x v="67"/>
    <s v="1"/>
    <s v="7120510"/>
    <x v="27"/>
    <s v="10"/>
    <n v="0.47"/>
    <n v="0"/>
    <s v="Payables Trx Entry"/>
    <n v="3"/>
    <s v="armogansh"/>
    <s v="060719"/>
    <x v="34"/>
  </r>
  <r>
    <n v="91428"/>
    <x v="17"/>
    <x v="42"/>
    <s v="1"/>
    <s v="7148510"/>
    <x v="22"/>
    <s v="20"/>
    <n v="590"/>
    <n v="0"/>
    <s v="Payables Trx Entry"/>
    <n v="2"/>
    <s v="armogansh"/>
    <s v="555"/>
    <x v="36"/>
  </r>
  <r>
    <n v="91428"/>
    <x v="17"/>
    <x v="42"/>
    <s v="1"/>
    <s v="7148510"/>
    <x v="22"/>
    <s v="20"/>
    <n v="11.15"/>
    <n v="0"/>
    <s v="Payables Trx Entry"/>
    <n v="2"/>
    <s v="armogansh"/>
    <s v="555"/>
    <x v="36"/>
  </r>
  <r>
    <n v="91563"/>
    <x v="23"/>
    <x v="68"/>
    <s v="1"/>
    <s v="7148510"/>
    <x v="28"/>
    <s v="20"/>
    <n v="72.5"/>
    <n v="0"/>
    <s v="Statement: Mar 28- Apr29"/>
    <n v="2"/>
    <s v="armogansh"/>
    <s v="042919-SK"/>
    <x v="28"/>
  </r>
  <r>
    <n v="91563"/>
    <x v="23"/>
    <x v="68"/>
    <s v="1"/>
    <s v="7148510"/>
    <x v="28"/>
    <s v="20"/>
    <n v="78.17"/>
    <n v="0"/>
    <s v="Statement: Mar 28- Apr29"/>
    <n v="2"/>
    <s v="armogansh"/>
    <s v="042919-SK"/>
    <x v="28"/>
  </r>
  <r>
    <n v="91563"/>
    <x v="23"/>
    <x v="68"/>
    <s v="1"/>
    <s v="7148510"/>
    <x v="28"/>
    <s v="20"/>
    <n v="1.37"/>
    <n v="0"/>
    <s v="Statement: Mar 28- Apr29"/>
    <n v="2"/>
    <s v="armogansh"/>
    <s v="042919-SK"/>
    <x v="28"/>
  </r>
  <r>
    <n v="91563"/>
    <x v="23"/>
    <x v="68"/>
    <s v="1"/>
    <s v="7148510"/>
    <x v="28"/>
    <s v="20"/>
    <n v="1.48"/>
    <n v="0"/>
    <s v="Statement: Mar 28- Apr29"/>
    <n v="2"/>
    <s v="armogansh"/>
    <s v="042919-SK"/>
    <x v="28"/>
  </r>
  <r>
    <n v="91645"/>
    <x v="9"/>
    <x v="33"/>
    <s v="1"/>
    <s v="71110"/>
    <x v="2"/>
    <s v="90"/>
    <n v="337"/>
    <n v="0"/>
    <s v="Payables Trx Entry"/>
    <n v="3"/>
    <s v="armogansh"/>
    <s v="061419"/>
    <x v="2"/>
  </r>
  <r>
    <n v="91645"/>
    <x v="9"/>
    <x v="33"/>
    <s v="1"/>
    <s v="71110"/>
    <x v="2"/>
    <s v="90"/>
    <n v="5.23"/>
    <n v="0"/>
    <s v="Payables Trx Entry"/>
    <n v="3"/>
    <s v="armogansh"/>
    <s v="061419"/>
    <x v="2"/>
  </r>
  <r>
    <n v="91645"/>
    <x v="9"/>
    <x v="33"/>
    <s v="1"/>
    <s v="71110"/>
    <x v="2"/>
    <s v="90"/>
    <n v="3.71"/>
    <n v="0"/>
    <s v="Payables Trx Entry"/>
    <n v="3"/>
    <s v="armogansh"/>
    <s v="061419"/>
    <x v="2"/>
  </r>
  <r>
    <n v="91645"/>
    <x v="9"/>
    <x v="33"/>
    <s v="1"/>
    <s v="71110"/>
    <x v="2"/>
    <s v="90"/>
    <n v="6.37"/>
    <n v="0"/>
    <s v="Payables Trx Entry"/>
    <n v="3"/>
    <s v="armogansh"/>
    <s v="061419"/>
    <x v="2"/>
  </r>
  <r>
    <n v="91645"/>
    <x v="9"/>
    <x v="4"/>
    <s v="1"/>
    <s v="71110"/>
    <x v="3"/>
    <s v="90"/>
    <n v="318.20999999999998"/>
    <n v="0"/>
    <s v="Payables Trx Entry"/>
    <n v="3"/>
    <s v="armogansh"/>
    <s v="061419"/>
    <x v="2"/>
  </r>
  <r>
    <n v="91645"/>
    <x v="9"/>
    <x v="4"/>
    <s v="1"/>
    <s v="71110"/>
    <x v="3"/>
    <s v="90"/>
    <n v="6.02"/>
    <n v="0"/>
    <s v="Payables Trx Entry"/>
    <n v="3"/>
    <s v="armogansh"/>
    <s v="061419"/>
    <x v="2"/>
  </r>
  <r>
    <n v="91645"/>
    <x v="9"/>
    <x v="69"/>
    <s v="1"/>
    <s v="71110"/>
    <x v="20"/>
    <s v="90"/>
    <n v="480"/>
    <n v="0"/>
    <s v="Payables Trx Entry"/>
    <n v="3"/>
    <s v="armogansh"/>
    <s v="061419"/>
    <x v="2"/>
  </r>
  <r>
    <n v="92473"/>
    <x v="24"/>
    <x v="33"/>
    <s v="1"/>
    <s v="71110"/>
    <x v="2"/>
    <s v="90"/>
    <n v="1547"/>
    <n v="0"/>
    <s v="June 20- Annual Meeting reimb"/>
    <n v="4"/>
    <s v="armogansh"/>
    <s v="062019- ANNUAL MEET"/>
    <x v="2"/>
  </r>
  <r>
    <n v="92473"/>
    <x v="24"/>
    <x v="33"/>
    <s v="1"/>
    <s v="71110"/>
    <x v="2"/>
    <s v="90"/>
    <n v="304.05"/>
    <n v="0"/>
    <s v="June 20- Annual Meeting reimb"/>
    <n v="4"/>
    <s v="armogansh"/>
    <s v="062019- ANNUAL MEET"/>
    <x v="2"/>
  </r>
  <r>
    <n v="91646"/>
    <x v="17"/>
    <x v="53"/>
    <s v="1"/>
    <s v="7111050"/>
    <x v="5"/>
    <s v="90"/>
    <n v="39975.5"/>
    <n v="0"/>
    <s v="Payables Trx Entry"/>
    <n v="2"/>
    <s v="armogansh"/>
    <s v="1905"/>
    <x v="44"/>
  </r>
  <r>
    <n v="91646"/>
    <x v="17"/>
    <x v="53"/>
    <s v="1"/>
    <s v="7111050"/>
    <x v="5"/>
    <s v="90"/>
    <n v="755.62"/>
    <n v="0"/>
    <s v="Payables Trx Entry"/>
    <n v="2"/>
    <s v="armogansh"/>
    <s v="1905"/>
    <x v="44"/>
  </r>
  <r>
    <n v="91648"/>
    <x v="17"/>
    <x v="29"/>
    <s v="1"/>
    <s v="71120"/>
    <x v="15"/>
    <s v="80"/>
    <n v="2330.5"/>
    <n v="0"/>
    <s v="Payables Trx Entry"/>
    <n v="2"/>
    <s v="armogansh"/>
    <s v="12281644"/>
    <x v="25"/>
  </r>
  <r>
    <n v="91648"/>
    <x v="17"/>
    <x v="29"/>
    <s v="1"/>
    <s v="71120"/>
    <x v="15"/>
    <s v="80"/>
    <n v="44.05"/>
    <n v="0"/>
    <s v="Payables Trx Entry"/>
    <n v="2"/>
    <s v="armogansh"/>
    <s v="12281644"/>
    <x v="25"/>
  </r>
  <r>
    <n v="91649"/>
    <x v="17"/>
    <x v="70"/>
    <s v="1"/>
    <s v="71110"/>
    <x v="15"/>
    <s v="90"/>
    <n v="3467.5"/>
    <n v="0"/>
    <s v="Payables Trx Entry"/>
    <n v="2"/>
    <s v="armogansh"/>
    <s v="12281543"/>
    <x v="25"/>
  </r>
  <r>
    <n v="91649"/>
    <x v="17"/>
    <x v="70"/>
    <s v="1"/>
    <s v="71110"/>
    <x v="15"/>
    <s v="90"/>
    <n v="65.540000000000006"/>
    <n v="0"/>
    <s v="Payables Trx Entry"/>
    <n v="2"/>
    <s v="armogansh"/>
    <s v="12281543"/>
    <x v="25"/>
  </r>
  <r>
    <n v="91651"/>
    <x v="17"/>
    <x v="29"/>
    <s v="1"/>
    <s v="71120"/>
    <x v="15"/>
    <s v="80"/>
    <n v="2759"/>
    <n v="0"/>
    <s v="Payables Trx Entry"/>
    <n v="2"/>
    <s v="armogansh"/>
    <s v="12277849"/>
    <x v="25"/>
  </r>
  <r>
    <n v="91651"/>
    <x v="17"/>
    <x v="29"/>
    <s v="1"/>
    <s v="71120"/>
    <x v="15"/>
    <s v="80"/>
    <n v="52.15"/>
    <n v="0"/>
    <s v="Payables Trx Entry"/>
    <n v="2"/>
    <s v="armogansh"/>
    <s v="12277849"/>
    <x v="25"/>
  </r>
  <r>
    <n v="91652"/>
    <x v="17"/>
    <x v="70"/>
    <s v="1"/>
    <s v="71110"/>
    <x v="15"/>
    <s v="90"/>
    <n v="3044.04"/>
    <n v="0"/>
    <s v="Payables Trx Entry"/>
    <n v="2"/>
    <s v="armogansh"/>
    <s v="12280633"/>
    <x v="25"/>
  </r>
  <r>
    <n v="91652"/>
    <x v="17"/>
    <x v="70"/>
    <s v="1"/>
    <s v="71110"/>
    <x v="15"/>
    <s v="90"/>
    <n v="57.54"/>
    <n v="0"/>
    <s v="Payables Trx Entry"/>
    <n v="2"/>
    <s v="armogansh"/>
    <s v="12280633"/>
    <x v="25"/>
  </r>
  <r>
    <n v="91653"/>
    <x v="17"/>
    <x v="70"/>
    <s v="1"/>
    <s v="71110"/>
    <x v="15"/>
    <s v="90"/>
    <n v="5963"/>
    <n v="0"/>
    <s v="Payables Trx Entry"/>
    <n v="2"/>
    <s v="armogansh"/>
    <s v="12282176"/>
    <x v="25"/>
  </r>
  <r>
    <n v="91653"/>
    <x v="17"/>
    <x v="70"/>
    <s v="1"/>
    <s v="71110"/>
    <x v="15"/>
    <s v="90"/>
    <n v="112.71"/>
    <n v="0"/>
    <s v="Payables Trx Entry"/>
    <n v="2"/>
    <s v="armogansh"/>
    <s v="12282176"/>
    <x v="25"/>
  </r>
  <r>
    <n v="91654"/>
    <x v="17"/>
    <x v="70"/>
    <s v="1"/>
    <s v="71110"/>
    <x v="15"/>
    <s v="90"/>
    <n v="5502"/>
    <n v="0"/>
    <s v="Payables Trx Entry"/>
    <n v="2"/>
    <s v="armogansh"/>
    <s v="12276161"/>
    <x v="25"/>
  </r>
  <r>
    <n v="91654"/>
    <x v="17"/>
    <x v="70"/>
    <s v="1"/>
    <s v="71110"/>
    <x v="15"/>
    <s v="90"/>
    <n v="104"/>
    <n v="0"/>
    <s v="Payables Trx Entry"/>
    <n v="2"/>
    <s v="armogansh"/>
    <s v="12276161"/>
    <x v="25"/>
  </r>
  <r>
    <n v="91655"/>
    <x v="17"/>
    <x v="70"/>
    <s v="1"/>
    <s v="71110"/>
    <x v="15"/>
    <s v="90"/>
    <n v="2403"/>
    <n v="0"/>
    <s v="Payables Trx Entry"/>
    <n v="2"/>
    <s v="armogansh"/>
    <s v="12276287"/>
    <x v="25"/>
  </r>
  <r>
    <n v="91655"/>
    <x v="17"/>
    <x v="70"/>
    <s v="1"/>
    <s v="71110"/>
    <x v="15"/>
    <s v="90"/>
    <n v="45.42"/>
    <n v="0"/>
    <s v="Payables Trx Entry"/>
    <n v="2"/>
    <s v="armogansh"/>
    <s v="12276287"/>
    <x v="25"/>
  </r>
  <r>
    <n v="91656"/>
    <x v="17"/>
    <x v="70"/>
    <s v="1"/>
    <s v="71110"/>
    <x v="15"/>
    <s v="90"/>
    <n v="3827"/>
    <n v="0"/>
    <s v="Payables Trx Entry"/>
    <n v="2"/>
    <s v="armogansh"/>
    <s v="12276933"/>
    <x v="25"/>
  </r>
  <r>
    <n v="91656"/>
    <x v="17"/>
    <x v="70"/>
    <s v="1"/>
    <s v="71110"/>
    <x v="15"/>
    <s v="90"/>
    <n v="72.34"/>
    <n v="0"/>
    <s v="Payables Trx Entry"/>
    <n v="2"/>
    <s v="armogansh"/>
    <s v="12276933"/>
    <x v="25"/>
  </r>
  <r>
    <n v="91657"/>
    <x v="17"/>
    <x v="29"/>
    <s v="1"/>
    <s v="71120"/>
    <x v="15"/>
    <s v="80"/>
    <n v="2134.9"/>
    <n v="0"/>
    <s v="Payables Trx Entry"/>
    <n v="2"/>
    <s v="armogansh"/>
    <s v="12276406"/>
    <x v="25"/>
  </r>
  <r>
    <n v="91657"/>
    <x v="17"/>
    <x v="29"/>
    <s v="1"/>
    <s v="71120"/>
    <x v="15"/>
    <s v="80"/>
    <n v="40.35"/>
    <n v="0"/>
    <s v="Payables Trx Entry"/>
    <n v="2"/>
    <s v="armogansh"/>
    <s v="12276406"/>
    <x v="25"/>
  </r>
  <r>
    <n v="91658"/>
    <x v="17"/>
    <x v="29"/>
    <s v="1"/>
    <s v="71120"/>
    <x v="15"/>
    <s v="80"/>
    <n v="1821.7"/>
    <n v="0"/>
    <s v="Payables Trx Entry"/>
    <n v="2"/>
    <s v="armogansh"/>
    <s v="12282479"/>
    <x v="25"/>
  </r>
  <r>
    <n v="91658"/>
    <x v="17"/>
    <x v="29"/>
    <s v="1"/>
    <s v="71120"/>
    <x v="15"/>
    <s v="80"/>
    <n v="34.43"/>
    <n v="0"/>
    <s v="Payables Trx Entry"/>
    <n v="2"/>
    <s v="armogansh"/>
    <s v="12282479"/>
    <x v="25"/>
  </r>
  <r>
    <n v="91660"/>
    <x v="17"/>
    <x v="38"/>
    <s v="1"/>
    <s v="71110"/>
    <x v="19"/>
    <s v="90"/>
    <n v="101.95"/>
    <n v="0"/>
    <s v="Payables Trx Entry"/>
    <n v="2"/>
    <s v="armogansh"/>
    <s v="80895707"/>
    <x v="33"/>
  </r>
  <r>
    <n v="91662"/>
    <x v="17"/>
    <x v="71"/>
    <s v="1"/>
    <s v="7148510"/>
    <x v="1"/>
    <s v="20"/>
    <n v="86.55"/>
    <n v="0"/>
    <s v="Payables Trx Entry"/>
    <n v="2"/>
    <s v="armogansh"/>
    <s v="8406-185"/>
    <x v="52"/>
  </r>
  <r>
    <n v="91742"/>
    <x v="25"/>
    <x v="2"/>
    <s v="1"/>
    <s v="71110"/>
    <x v="1"/>
    <s v="90"/>
    <n v="7.57"/>
    <n v="0"/>
    <s v="Payables Trx Entry"/>
    <n v="3"/>
    <s v="armogansh"/>
    <s v="061819"/>
    <x v="53"/>
  </r>
  <r>
    <n v="91742"/>
    <x v="25"/>
    <x v="2"/>
    <s v="1"/>
    <s v="71110"/>
    <x v="1"/>
    <s v="90"/>
    <n v="0.14000000000000001"/>
    <n v="0"/>
    <s v="Payables Trx Entry"/>
    <n v="3"/>
    <s v="armogansh"/>
    <s v="061819"/>
    <x v="53"/>
  </r>
  <r>
    <n v="91742"/>
    <x v="25"/>
    <x v="33"/>
    <s v="1"/>
    <s v="71110"/>
    <x v="2"/>
    <s v="90"/>
    <n v="24.13"/>
    <n v="0"/>
    <s v="Payables Trx Entry"/>
    <n v="3"/>
    <s v="armogansh"/>
    <s v="061819"/>
    <x v="53"/>
  </r>
  <r>
    <n v="91744"/>
    <x v="25"/>
    <x v="72"/>
    <s v="1"/>
    <s v="7111055"/>
    <x v="10"/>
    <s v="10"/>
    <n v="231.67"/>
    <n v="0"/>
    <s v="Payables Trx Entry"/>
    <n v="3"/>
    <s v="armogansh"/>
    <s v="061219"/>
    <x v="54"/>
  </r>
  <r>
    <n v="91745"/>
    <x v="25"/>
    <x v="73"/>
    <s v="1"/>
    <s v="71840"/>
    <x v="4"/>
    <s v="80"/>
    <n v="620"/>
    <n v="0"/>
    <s v="Payables Trx Entry"/>
    <n v="3"/>
    <s v="armogansh"/>
    <s v="061819"/>
    <x v="55"/>
  </r>
  <r>
    <n v="91745"/>
    <x v="25"/>
    <x v="73"/>
    <s v="1"/>
    <s v="71840"/>
    <x v="4"/>
    <s v="80"/>
    <n v="11.72"/>
    <n v="0"/>
    <s v="Payables Trx Entry"/>
    <n v="3"/>
    <s v="armogansh"/>
    <s v="061819"/>
    <x v="55"/>
  </r>
  <r>
    <n v="91772"/>
    <x v="17"/>
    <x v="29"/>
    <s v="1"/>
    <s v="71120"/>
    <x v="15"/>
    <s v="80"/>
    <n v="261"/>
    <n v="0"/>
    <s v="Payables Trx Entry"/>
    <n v="2"/>
    <s v="armogansh"/>
    <s v="12024448"/>
    <x v="25"/>
  </r>
  <r>
    <n v="91772"/>
    <x v="17"/>
    <x v="29"/>
    <s v="1"/>
    <s v="71120"/>
    <x v="15"/>
    <s v="80"/>
    <n v="4.93"/>
    <n v="0"/>
    <s v="Payables Trx Entry"/>
    <n v="2"/>
    <s v="armogansh"/>
    <s v="12024448"/>
    <x v="25"/>
  </r>
  <r>
    <n v="91773"/>
    <x v="17"/>
    <x v="35"/>
    <s v="1"/>
    <s v="712952016"/>
    <x v="17"/>
    <s v="10"/>
    <n v="205"/>
    <n v="0"/>
    <s v="Payables Trx Entry"/>
    <n v="2"/>
    <s v="armogansh"/>
    <s v="12675"/>
    <x v="29"/>
  </r>
  <r>
    <n v="91773"/>
    <x v="17"/>
    <x v="35"/>
    <s v="1"/>
    <s v="712952016"/>
    <x v="17"/>
    <s v="10"/>
    <n v="3.87"/>
    <n v="0"/>
    <s v="Payables Trx Entry"/>
    <n v="2"/>
    <s v="armogansh"/>
    <s v="12675"/>
    <x v="29"/>
  </r>
  <r>
    <n v="91775"/>
    <x v="17"/>
    <x v="74"/>
    <s v="1"/>
    <s v="712952014"/>
    <x v="17"/>
    <s v="10"/>
    <n v="180"/>
    <n v="0"/>
    <s v="Payables Trx Entry"/>
    <n v="2"/>
    <s v="armogansh"/>
    <s v="8566"/>
    <x v="29"/>
  </r>
  <r>
    <n v="91775"/>
    <x v="17"/>
    <x v="74"/>
    <s v="1"/>
    <s v="712952014"/>
    <x v="17"/>
    <s v="10"/>
    <n v="3.4"/>
    <n v="0"/>
    <s v="Payables Trx Entry"/>
    <n v="2"/>
    <s v="armogansh"/>
    <s v="8566"/>
    <x v="29"/>
  </r>
  <r>
    <n v="91808"/>
    <x v="26"/>
    <x v="51"/>
    <s v="1"/>
    <s v="71165"/>
    <x v="10"/>
    <s v="50"/>
    <n v="108"/>
    <n v="0"/>
    <s v="Payables Trx Entry"/>
    <n v="3"/>
    <s v="armogansh"/>
    <s v="6484003"/>
    <x v="42"/>
  </r>
  <r>
    <n v="91816"/>
    <x v="26"/>
    <x v="62"/>
    <s v="1"/>
    <s v="71165"/>
    <x v="8"/>
    <s v="50"/>
    <n v="19.5"/>
    <n v="0"/>
    <s v="Payables Trx Entry"/>
    <n v="3"/>
    <s v="armogansh"/>
    <s v="0087535841-01"/>
    <x v="56"/>
  </r>
  <r>
    <n v="91816"/>
    <x v="26"/>
    <x v="62"/>
    <s v="1"/>
    <s v="71165"/>
    <x v="8"/>
    <s v="50"/>
    <n v="5.29"/>
    <n v="0"/>
    <s v="Payables Trx Entry"/>
    <n v="3"/>
    <s v="armogansh"/>
    <s v="0087535841-01"/>
    <x v="56"/>
  </r>
  <r>
    <n v="91822"/>
    <x v="26"/>
    <x v="13"/>
    <s v="1"/>
    <s v="719203101"/>
    <x v="9"/>
    <s v="95"/>
    <n v="3914"/>
    <n v="0"/>
    <s v="Payables Trx Entry"/>
    <n v="3"/>
    <s v="armogansh"/>
    <s v="060419-233609968009"/>
    <x v="11"/>
  </r>
  <r>
    <n v="91822"/>
    <x v="26"/>
    <x v="13"/>
    <s v="1"/>
    <s v="719203101"/>
    <x v="9"/>
    <s v="95"/>
    <n v="73.98"/>
    <n v="0"/>
    <s v="Payables Trx Entry"/>
    <n v="3"/>
    <s v="armogansh"/>
    <s v="060419-233609968009"/>
    <x v="11"/>
  </r>
  <r>
    <n v="91823"/>
    <x v="26"/>
    <x v="22"/>
    <s v="1"/>
    <s v="71125"/>
    <x v="3"/>
    <s v="60"/>
    <n v="0.28999999999999998"/>
    <n v="0"/>
    <s v="Payables Trx Entry"/>
    <n v="3"/>
    <s v="armogansh"/>
    <s v="060119- 4167627316"/>
    <x v="22"/>
  </r>
  <r>
    <n v="91824"/>
    <x v="26"/>
    <x v="0"/>
    <s v="1"/>
    <s v="7120720"/>
    <x v="0"/>
    <s v="70"/>
    <n v="75"/>
    <n v="0"/>
    <s v="Cert.of Prof.conduct Dr.Monika"/>
    <n v="3"/>
    <s v="armogansh"/>
    <s v="0061419"/>
    <x v="0"/>
  </r>
  <r>
    <n v="91825"/>
    <x v="26"/>
    <x v="52"/>
    <s v="1"/>
    <s v="71195"/>
    <x v="26"/>
    <s v="50"/>
    <n v="1125"/>
    <n v="0"/>
    <s v="Project # 19-02-15"/>
    <n v="3"/>
    <s v="armogansh"/>
    <s v="30-21"/>
    <x v="43"/>
  </r>
  <r>
    <n v="91825"/>
    <x v="26"/>
    <x v="52"/>
    <s v="1"/>
    <s v="71195"/>
    <x v="26"/>
    <s v="50"/>
    <n v="21.26"/>
    <n v="0"/>
    <s v="Project # 19-02-15"/>
    <n v="3"/>
    <s v="armogansh"/>
    <s v="30-21"/>
    <x v="43"/>
  </r>
  <r>
    <n v="91841"/>
    <x v="26"/>
    <x v="63"/>
    <s v="1"/>
    <s v="7112060"/>
    <x v="8"/>
    <s v="80"/>
    <n v="8.02"/>
    <n v="0"/>
    <s v="Payables Trx Entry"/>
    <n v="3"/>
    <s v="armogansh"/>
    <s v="441607487"/>
    <x v="24"/>
  </r>
  <r>
    <n v="91841"/>
    <x v="26"/>
    <x v="63"/>
    <s v="1"/>
    <s v="7112060"/>
    <x v="8"/>
    <s v="80"/>
    <n v="0.15"/>
    <n v="0"/>
    <s v="Payables Trx Entry"/>
    <n v="3"/>
    <s v="armogansh"/>
    <s v="441607487"/>
    <x v="24"/>
  </r>
  <r>
    <n v="91850"/>
    <x v="17"/>
    <x v="75"/>
    <s v="1"/>
    <s v="7111040"/>
    <x v="29"/>
    <s v="90"/>
    <n v="51.2"/>
    <n v="0"/>
    <s v="MAT9987 PO8473"/>
    <n v="2"/>
    <s v="armogansh"/>
    <s v="IN061658"/>
    <x v="57"/>
  </r>
  <r>
    <n v="91853"/>
    <x v="17"/>
    <x v="11"/>
    <s v="1"/>
    <s v="7111040"/>
    <x v="7"/>
    <s v="90"/>
    <n v="0.01"/>
    <n v="0"/>
    <s v="MAT9990 PO8215"/>
    <n v="2"/>
    <s v="armogansh"/>
    <s v="CE0132-003"/>
    <x v="9"/>
  </r>
  <r>
    <n v="91858"/>
    <x v="27"/>
    <x v="76"/>
    <s v="1"/>
    <s v="71130"/>
    <x v="8"/>
    <s v="60"/>
    <n v="0.17"/>
    <n v="0"/>
    <s v="MAT9995 PO8666"/>
    <n v="3"/>
    <s v="armogansh"/>
    <s v="4247"/>
    <x v="31"/>
  </r>
  <r>
    <n v="91875"/>
    <x v="17"/>
    <x v="51"/>
    <s v="1"/>
    <s v="71165"/>
    <x v="10"/>
    <s v="50"/>
    <n v="9.0299999999999994"/>
    <n v="0"/>
    <s v="Archie: 1684"/>
    <n v="2"/>
    <s v="chenli"/>
    <s v="060419"/>
    <x v="28"/>
  </r>
  <r>
    <n v="91875"/>
    <x v="17"/>
    <x v="51"/>
    <s v="1"/>
    <s v="71165"/>
    <x v="10"/>
    <s v="50"/>
    <n v="225"/>
    <n v="0"/>
    <s v="Archie: 1684"/>
    <n v="2"/>
    <s v="chenli"/>
    <s v="060419"/>
    <x v="28"/>
  </r>
  <r>
    <n v="91875"/>
    <x v="17"/>
    <x v="51"/>
    <s v="1"/>
    <s v="71165"/>
    <x v="10"/>
    <s v="50"/>
    <n v="408"/>
    <n v="0"/>
    <s v="Archie: 1684"/>
    <n v="2"/>
    <s v="chenli"/>
    <s v="060419"/>
    <x v="28"/>
  </r>
  <r>
    <n v="91875"/>
    <x v="17"/>
    <x v="51"/>
    <s v="1"/>
    <s v="71165"/>
    <x v="10"/>
    <s v="50"/>
    <n v="4.25"/>
    <n v="0"/>
    <s v="Archie: 1684"/>
    <n v="2"/>
    <s v="chenli"/>
    <s v="060419"/>
    <x v="28"/>
  </r>
  <r>
    <n v="91884"/>
    <x v="28"/>
    <x v="0"/>
    <s v="1"/>
    <s v="7120720"/>
    <x v="0"/>
    <s v="70"/>
    <n v="75"/>
    <n v="0"/>
    <s v="Dr. Barathi Sreenivasan"/>
    <n v="3"/>
    <s v="chenli"/>
    <s v="062119"/>
    <x v="0"/>
  </r>
  <r>
    <n v="91889"/>
    <x v="17"/>
    <x v="27"/>
    <s v="1"/>
    <s v="71110"/>
    <x v="8"/>
    <s v="90"/>
    <n v="8.17"/>
    <n v="0"/>
    <s v="Payables Trx Entry"/>
    <n v="2"/>
    <s v="chenli"/>
    <s v="441544176"/>
    <x v="24"/>
  </r>
  <r>
    <n v="91889"/>
    <x v="17"/>
    <x v="27"/>
    <s v="1"/>
    <s v="71110"/>
    <x v="8"/>
    <s v="90"/>
    <n v="0.15"/>
    <n v="0"/>
    <s v="Payables Trx Entry"/>
    <n v="2"/>
    <s v="chenli"/>
    <s v="441544176"/>
    <x v="24"/>
  </r>
  <r>
    <n v="91889"/>
    <x v="17"/>
    <x v="63"/>
    <s v="1"/>
    <s v="7112060"/>
    <x v="8"/>
    <s v="80"/>
    <n v="4.01"/>
    <n v="0"/>
    <s v="Payables Trx Entry"/>
    <n v="2"/>
    <s v="chenli"/>
    <s v="441544176"/>
    <x v="24"/>
  </r>
  <r>
    <n v="91889"/>
    <x v="17"/>
    <x v="63"/>
    <s v="1"/>
    <s v="7112060"/>
    <x v="8"/>
    <s v="80"/>
    <n v="0.08"/>
    <n v="0"/>
    <s v="Payables Trx Entry"/>
    <n v="2"/>
    <s v="chenli"/>
    <s v="441544176"/>
    <x v="24"/>
  </r>
  <r>
    <n v="92014"/>
    <x v="17"/>
    <x v="75"/>
    <s v="1"/>
    <s v="7111040"/>
    <x v="29"/>
    <s v="90"/>
    <n v="495.96"/>
    <n v="0"/>
    <s v="Payables Trx Entry"/>
    <n v="2"/>
    <s v="chenli"/>
    <s v="052719-JH"/>
    <x v="28"/>
  </r>
  <r>
    <n v="92014"/>
    <x v="17"/>
    <x v="75"/>
    <s v="1"/>
    <s v="7111040"/>
    <x v="29"/>
    <s v="90"/>
    <n v="131.61000000000001"/>
    <n v="0"/>
    <s v="Payables Trx Entry"/>
    <n v="2"/>
    <s v="chenli"/>
    <s v="052719-JH"/>
    <x v="28"/>
  </r>
  <r>
    <n v="92014"/>
    <x v="17"/>
    <x v="21"/>
    <s v="1"/>
    <s v="7111040"/>
    <x v="14"/>
    <s v="90"/>
    <n v="136.69999999999999"/>
    <n v="0"/>
    <s v="Payables Trx Entry"/>
    <n v="2"/>
    <s v="chenli"/>
    <s v="052719-JH"/>
    <x v="28"/>
  </r>
  <r>
    <n v="92014"/>
    <x v="17"/>
    <x v="21"/>
    <s v="1"/>
    <s v="7111040"/>
    <x v="14"/>
    <s v="90"/>
    <n v="81.73"/>
    <n v="0"/>
    <s v="Payables Trx Entry"/>
    <n v="2"/>
    <s v="chenli"/>
    <s v="052719-JH"/>
    <x v="28"/>
  </r>
  <r>
    <n v="92014"/>
    <x v="17"/>
    <x v="21"/>
    <s v="1"/>
    <s v="7111040"/>
    <x v="14"/>
    <s v="90"/>
    <n v="37"/>
    <n v="0"/>
    <s v="Payables Trx Entry"/>
    <n v="2"/>
    <s v="chenli"/>
    <s v="052719-JH"/>
    <x v="28"/>
  </r>
  <r>
    <n v="92014"/>
    <x v="17"/>
    <x v="40"/>
    <s v="1"/>
    <s v="7111040"/>
    <x v="20"/>
    <s v="90"/>
    <n v="67"/>
    <n v="0"/>
    <s v="Payables Trx Entry"/>
    <n v="2"/>
    <s v="chenli"/>
    <s v="052719-JH"/>
    <x v="28"/>
  </r>
  <r>
    <n v="92014"/>
    <x v="17"/>
    <x v="40"/>
    <s v="1"/>
    <s v="7111040"/>
    <x v="20"/>
    <s v="90"/>
    <n v="1.27"/>
    <n v="0"/>
    <s v="Payables Trx Entry"/>
    <n v="2"/>
    <s v="chenli"/>
    <s v="052719-JH"/>
    <x v="28"/>
  </r>
  <r>
    <n v="92017"/>
    <x v="17"/>
    <x v="51"/>
    <s v="1"/>
    <s v="71165"/>
    <x v="10"/>
    <s v="50"/>
    <n v="1500"/>
    <n v="0"/>
    <s v="Payables Trx Entry"/>
    <n v="2"/>
    <s v="chenli"/>
    <s v="2785"/>
    <x v="58"/>
  </r>
  <r>
    <n v="92017"/>
    <x v="17"/>
    <x v="51"/>
    <s v="1"/>
    <s v="71165"/>
    <x v="10"/>
    <s v="50"/>
    <n v="28.35"/>
    <n v="0"/>
    <s v="Payables Trx Entry"/>
    <n v="2"/>
    <s v="chenli"/>
    <s v="2785"/>
    <x v="58"/>
  </r>
  <r>
    <n v="92021"/>
    <x v="29"/>
    <x v="74"/>
    <s v="1"/>
    <s v="712952014"/>
    <x v="17"/>
    <s v="10"/>
    <n v="90"/>
    <n v="0"/>
    <s v="Payables Trx Entry"/>
    <n v="3"/>
    <s v="chenli"/>
    <s v="15023"/>
    <x v="29"/>
  </r>
  <r>
    <n v="92021"/>
    <x v="29"/>
    <x v="74"/>
    <s v="1"/>
    <s v="712952014"/>
    <x v="17"/>
    <s v="10"/>
    <n v="1.7"/>
    <n v="0"/>
    <s v="Payables Trx Entry"/>
    <n v="3"/>
    <s v="chenli"/>
    <s v="15023"/>
    <x v="29"/>
  </r>
  <r>
    <n v="92022"/>
    <x v="29"/>
    <x v="22"/>
    <s v="1"/>
    <s v="71125"/>
    <x v="30"/>
    <s v="60"/>
    <n v="50.24"/>
    <n v="0"/>
    <s v="Payables Trx Entry"/>
    <n v="3"/>
    <s v="chenli"/>
    <s v="061019-4167627316001"/>
    <x v="22"/>
  </r>
  <r>
    <n v="92022"/>
    <x v="29"/>
    <x v="22"/>
    <s v="1"/>
    <s v="71125"/>
    <x v="30"/>
    <s v="60"/>
    <n v="0.95"/>
    <n v="0"/>
    <s v="Payables Trx Entry"/>
    <n v="3"/>
    <s v="chenli"/>
    <s v="061019-4167627316001"/>
    <x v="22"/>
  </r>
  <r>
    <n v="92022"/>
    <x v="29"/>
    <x v="22"/>
    <s v="1"/>
    <s v="71125"/>
    <x v="3"/>
    <s v="60"/>
    <n v="1318.67"/>
    <n v="0"/>
    <s v="Payables Trx Entry"/>
    <n v="3"/>
    <s v="chenli"/>
    <s v="061019-4167627316001"/>
    <x v="22"/>
  </r>
  <r>
    <n v="92022"/>
    <x v="29"/>
    <x v="22"/>
    <s v="1"/>
    <s v="71125"/>
    <x v="3"/>
    <s v="60"/>
    <n v="24.93"/>
    <n v="0"/>
    <s v="Payables Trx Entry"/>
    <n v="3"/>
    <s v="chenli"/>
    <s v="061019-4167627316001"/>
    <x v="22"/>
  </r>
  <r>
    <n v="92024"/>
    <x v="29"/>
    <x v="22"/>
    <s v="1"/>
    <s v="71125"/>
    <x v="3"/>
    <s v="60"/>
    <n v="364.7"/>
    <n v="0"/>
    <s v="Payables Trx Entry"/>
    <n v="3"/>
    <s v="chenli"/>
    <s v="060119-4167627080779"/>
    <x v="22"/>
  </r>
  <r>
    <n v="92024"/>
    <x v="29"/>
    <x v="22"/>
    <s v="1"/>
    <s v="71125"/>
    <x v="3"/>
    <s v="60"/>
    <n v="6.89"/>
    <n v="0"/>
    <s v="Payables Trx Entry"/>
    <n v="3"/>
    <s v="chenli"/>
    <s v="060119-4167627080779"/>
    <x v="22"/>
  </r>
  <r>
    <n v="92062"/>
    <x v="29"/>
    <x v="13"/>
    <s v="1"/>
    <s v="719203103"/>
    <x v="9"/>
    <s v="95"/>
    <n v="178.9"/>
    <n v="0"/>
    <s v="Payables Trx Entry"/>
    <n v="3"/>
    <s v="chenli"/>
    <s v="060819-233695088700"/>
    <x v="11"/>
  </r>
  <r>
    <n v="92062"/>
    <x v="29"/>
    <x v="13"/>
    <s v="1"/>
    <s v="719203103"/>
    <x v="9"/>
    <s v="95"/>
    <n v="3.38"/>
    <n v="0"/>
    <s v="Payables Trx Entry"/>
    <n v="3"/>
    <s v="chenli"/>
    <s v="060819-233695088700"/>
    <x v="11"/>
  </r>
  <r>
    <n v="92064"/>
    <x v="29"/>
    <x v="77"/>
    <s v="1"/>
    <s v="71115"/>
    <x v="5"/>
    <s v="70"/>
    <n v="480"/>
    <n v="0"/>
    <s v="Troubleshoot Q4 2018 TB submit"/>
    <n v="3"/>
    <s v="chenli"/>
    <s v="20190608"/>
    <x v="59"/>
  </r>
  <r>
    <n v="92073"/>
    <x v="30"/>
    <x v="23"/>
    <s v="1"/>
    <s v="71115"/>
    <x v="4"/>
    <s v="70"/>
    <n v="795"/>
    <n v="0"/>
    <s v="Annual Data for healthcare"/>
    <n v="3"/>
    <s v="chenli"/>
    <s v="062619"/>
    <x v="21"/>
  </r>
  <r>
    <n v="92073"/>
    <x v="30"/>
    <x v="23"/>
    <s v="1"/>
    <s v="71115"/>
    <x v="4"/>
    <s v="70"/>
    <n v="15.03"/>
    <n v="0"/>
    <s v="Annual Data for healthcare"/>
    <n v="3"/>
    <s v="chenli"/>
    <s v="062619"/>
    <x v="21"/>
  </r>
  <r>
    <n v="92073"/>
    <x v="30"/>
    <x v="54"/>
    <s v="1"/>
    <s v="71115"/>
    <x v="1"/>
    <s v="70"/>
    <n v="33.19"/>
    <n v="0"/>
    <s v="Annual Data for healthcare"/>
    <n v="3"/>
    <s v="chenli"/>
    <s v="062619"/>
    <x v="21"/>
  </r>
  <r>
    <n v="92073"/>
    <x v="30"/>
    <x v="54"/>
    <s v="1"/>
    <s v="71115"/>
    <x v="1"/>
    <s v="70"/>
    <n v="0.63"/>
    <n v="0"/>
    <s v="Annual Data for healthcare"/>
    <n v="3"/>
    <s v="chenli"/>
    <s v="062619"/>
    <x v="21"/>
  </r>
  <r>
    <n v="92074"/>
    <x v="30"/>
    <x v="78"/>
    <s v="1"/>
    <s v="71165"/>
    <x v="1"/>
    <s v="50"/>
    <n v="140.06"/>
    <n v="0"/>
    <s v="Payables Trx Entry"/>
    <n v="3"/>
    <s v="chenli"/>
    <s v="062019"/>
    <x v="60"/>
  </r>
  <r>
    <n v="92074"/>
    <x v="30"/>
    <x v="78"/>
    <s v="1"/>
    <s v="71165"/>
    <x v="1"/>
    <s v="50"/>
    <n v="2.65"/>
    <n v="0"/>
    <s v="Payables Trx Entry"/>
    <n v="3"/>
    <s v="chenli"/>
    <s v="062019"/>
    <x v="60"/>
  </r>
  <r>
    <n v="92075"/>
    <x v="30"/>
    <x v="78"/>
    <s v="1"/>
    <s v="71165"/>
    <x v="1"/>
    <s v="50"/>
    <n v="62.37"/>
    <n v="0"/>
    <s v="Payables Trx Entry"/>
    <n v="3"/>
    <s v="chenli"/>
    <s v="061819"/>
    <x v="60"/>
  </r>
  <r>
    <n v="92075"/>
    <x v="30"/>
    <x v="78"/>
    <s v="1"/>
    <s v="71165"/>
    <x v="1"/>
    <s v="50"/>
    <n v="1.18"/>
    <n v="0"/>
    <s v="Payables Trx Entry"/>
    <n v="3"/>
    <s v="chenli"/>
    <s v="061819"/>
    <x v="60"/>
  </r>
  <r>
    <n v="92099"/>
    <x v="31"/>
    <x v="79"/>
    <s v="1"/>
    <s v="71140"/>
    <x v="8"/>
    <s v="80"/>
    <n v="0.17"/>
    <n v="0"/>
    <s v="MAT10022 PO8741"/>
    <n v="3"/>
    <s v="chenli"/>
    <s v="4477"/>
    <x v="31"/>
  </r>
  <r>
    <n v="92106"/>
    <x v="31"/>
    <x v="11"/>
    <s v="1"/>
    <s v="7111040"/>
    <x v="7"/>
    <s v="90"/>
    <n v="0.01"/>
    <n v="0"/>
    <s v="MAT10029 PO8215"/>
    <n v="3"/>
    <s v="chenli"/>
    <s v="CE0025-004"/>
    <x v="9"/>
  </r>
  <r>
    <n v="92112"/>
    <x v="31"/>
    <x v="80"/>
    <s v="1"/>
    <s v="71110"/>
    <x v="31"/>
    <s v="90"/>
    <n v="12.23"/>
    <n v="0"/>
    <s v="MAT10035 PO8765"/>
    <n v="3"/>
    <s v="chenli"/>
    <s v="4634"/>
    <x v="31"/>
  </r>
  <r>
    <n v="92118"/>
    <x v="31"/>
    <x v="27"/>
    <s v="1"/>
    <s v="71110"/>
    <x v="8"/>
    <s v="90"/>
    <n v="0.09"/>
    <n v="0"/>
    <s v="MAT10041 PO8774"/>
    <n v="3"/>
    <s v="chenli"/>
    <s v="4612"/>
    <x v="31"/>
  </r>
  <r>
    <n v="92188"/>
    <x v="32"/>
    <x v="81"/>
    <s v="1"/>
    <s v="71110"/>
    <x v="10"/>
    <s v="90"/>
    <n v="211.65"/>
    <n v="0"/>
    <s v="Project Management Institute"/>
    <n v="3"/>
    <s v="armogansh"/>
    <s v="070219"/>
    <x v="53"/>
  </r>
  <r>
    <n v="92473"/>
    <x v="24"/>
    <x v="33"/>
    <s v="1"/>
    <s v="71110"/>
    <x v="2"/>
    <s v="90"/>
    <n v="44.21"/>
    <n v="0"/>
    <s v="June 20- Annual Meeting reimb"/>
    <n v="4"/>
    <s v="armogansh"/>
    <s v="062019- ANNUAL MEET"/>
    <x v="2"/>
  </r>
  <r>
    <n v="93187"/>
    <x v="33"/>
    <x v="33"/>
    <s v="1"/>
    <s v="71110"/>
    <x v="2"/>
    <s v="90"/>
    <n v="587.79"/>
    <n v="0"/>
    <s v="Payables Trx Entry"/>
    <n v="4"/>
    <s v="armogansh"/>
    <s v="072619"/>
    <x v="2"/>
  </r>
  <r>
    <n v="93187"/>
    <x v="33"/>
    <x v="33"/>
    <s v="1"/>
    <s v="71110"/>
    <x v="2"/>
    <s v="90"/>
    <n v="12.03"/>
    <n v="0"/>
    <s v="Payables Trx Entry"/>
    <n v="4"/>
    <s v="armogansh"/>
    <s v="072619"/>
    <x v="2"/>
  </r>
  <r>
    <n v="92304"/>
    <x v="32"/>
    <x v="45"/>
    <s v="1"/>
    <s v="7144005"/>
    <x v="8"/>
    <s v="40"/>
    <n v="0"/>
    <n v="0.81"/>
    <s v="MAT10069 PO8744"/>
    <n v="3"/>
    <s v="armogansh"/>
    <s v="INV189613"/>
    <x v="61"/>
  </r>
  <r>
    <n v="92367"/>
    <x v="32"/>
    <x v="82"/>
    <s v="1"/>
    <s v="7120510"/>
    <x v="10"/>
    <s v="10"/>
    <n v="11714.25"/>
    <n v="0"/>
    <s v="Payables Trx Entry"/>
    <n v="3"/>
    <s v="armogansh"/>
    <s v="S112251"/>
    <x v="62"/>
  </r>
  <r>
    <n v="92368"/>
    <x v="32"/>
    <x v="27"/>
    <s v="1"/>
    <s v="71110"/>
    <x v="8"/>
    <s v="90"/>
    <n v="6.73"/>
    <n v="0"/>
    <s v="Payables Trx Entry"/>
    <n v="3"/>
    <s v="armogansh"/>
    <s v="441733251"/>
    <x v="24"/>
  </r>
  <r>
    <n v="92368"/>
    <x v="32"/>
    <x v="27"/>
    <s v="1"/>
    <s v="71110"/>
    <x v="8"/>
    <s v="90"/>
    <n v="0.13"/>
    <n v="0"/>
    <s v="Payables Trx Entry"/>
    <n v="3"/>
    <s v="armogansh"/>
    <s v="441733251"/>
    <x v="24"/>
  </r>
  <r>
    <n v="92368"/>
    <x v="32"/>
    <x v="26"/>
    <s v="1"/>
    <s v="7120510"/>
    <x v="8"/>
    <s v="10"/>
    <n v="4.01"/>
    <n v="0"/>
    <s v="Payables Trx Entry"/>
    <n v="3"/>
    <s v="armogansh"/>
    <s v="441733251"/>
    <x v="24"/>
  </r>
  <r>
    <n v="92368"/>
    <x v="32"/>
    <x v="26"/>
    <s v="1"/>
    <s v="7120510"/>
    <x v="8"/>
    <s v="10"/>
    <n v="0.08"/>
    <n v="0"/>
    <s v="Payables Trx Entry"/>
    <n v="3"/>
    <s v="armogansh"/>
    <s v="441733251"/>
    <x v="24"/>
  </r>
  <r>
    <n v="92368"/>
    <x v="32"/>
    <x v="66"/>
    <s v="1"/>
    <s v="71455014"/>
    <x v="8"/>
    <s v="30"/>
    <n v="4.01"/>
    <n v="0"/>
    <s v="Payables Trx Entry"/>
    <n v="3"/>
    <s v="armogansh"/>
    <s v="441733251"/>
    <x v="24"/>
  </r>
  <r>
    <n v="92368"/>
    <x v="32"/>
    <x v="66"/>
    <s v="1"/>
    <s v="71455014"/>
    <x v="8"/>
    <s v="30"/>
    <n v="0.08"/>
    <n v="0"/>
    <s v="Payables Trx Entry"/>
    <n v="3"/>
    <s v="armogansh"/>
    <s v="441733251"/>
    <x v="24"/>
  </r>
  <r>
    <n v="92369"/>
    <x v="32"/>
    <x v="29"/>
    <s v="1"/>
    <s v="71120"/>
    <x v="15"/>
    <s v="80"/>
    <n v="6744.9"/>
    <n v="0"/>
    <s v="Labour Matter-Shannon LaFrance"/>
    <n v="3"/>
    <s v="armogansh"/>
    <s v="122910016"/>
    <x v="25"/>
  </r>
  <r>
    <n v="92369"/>
    <x v="32"/>
    <x v="29"/>
    <s v="1"/>
    <s v="71120"/>
    <x v="15"/>
    <s v="80"/>
    <n v="127.49"/>
    <n v="0"/>
    <s v="Labour Matter-Shannon LaFrance"/>
    <n v="3"/>
    <s v="armogansh"/>
    <s v="122910016"/>
    <x v="25"/>
  </r>
  <r>
    <n v="92370"/>
    <x v="32"/>
    <x v="29"/>
    <s v="1"/>
    <s v="71120"/>
    <x v="15"/>
    <s v="80"/>
    <n v="10818.46"/>
    <n v="0"/>
    <s v="Labour Matters:Shannon LaFrane"/>
    <n v="3"/>
    <s v="armogansh"/>
    <s v="12280447"/>
    <x v="25"/>
  </r>
  <r>
    <n v="92370"/>
    <x v="32"/>
    <x v="29"/>
    <s v="1"/>
    <s v="71120"/>
    <x v="15"/>
    <s v="80"/>
    <n v="204.49"/>
    <n v="0"/>
    <s v="Labour Matters:Shannon LaFrane"/>
    <n v="3"/>
    <s v="armogansh"/>
    <s v="12280447"/>
    <x v="25"/>
  </r>
  <r>
    <n v="92371"/>
    <x v="32"/>
    <x v="29"/>
    <s v="1"/>
    <s v="71120"/>
    <x v="15"/>
    <s v="80"/>
    <n v="5311.3"/>
    <n v="0"/>
    <s v="Payables Trx Entry"/>
    <n v="3"/>
    <s v="armogansh"/>
    <s v="12292704"/>
    <x v="25"/>
  </r>
  <r>
    <n v="92371"/>
    <x v="32"/>
    <x v="29"/>
    <s v="1"/>
    <s v="71120"/>
    <x v="15"/>
    <s v="80"/>
    <n v="100.39"/>
    <n v="0"/>
    <s v="Payables Trx Entry"/>
    <n v="3"/>
    <s v="armogansh"/>
    <s v="12292704"/>
    <x v="25"/>
  </r>
  <r>
    <n v="92372"/>
    <x v="32"/>
    <x v="64"/>
    <s v="1"/>
    <s v="712952012"/>
    <x v="17"/>
    <s v="10"/>
    <n v="130"/>
    <n v="0"/>
    <s v="Payables Trx Entry"/>
    <n v="3"/>
    <s v="armogansh"/>
    <s v="14454"/>
    <x v="29"/>
  </r>
  <r>
    <n v="92372"/>
    <x v="32"/>
    <x v="64"/>
    <s v="1"/>
    <s v="712952012"/>
    <x v="17"/>
    <s v="10"/>
    <n v="2.46"/>
    <n v="0"/>
    <s v="Payables Trx Entry"/>
    <n v="3"/>
    <s v="armogansh"/>
    <s v="14454"/>
    <x v="29"/>
  </r>
  <r>
    <n v="93187"/>
    <x v="33"/>
    <x v="4"/>
    <s v="1"/>
    <s v="71110"/>
    <x v="3"/>
    <s v="90"/>
    <n v="110"/>
    <n v="0"/>
    <s v="Payables Trx Entry"/>
    <n v="4"/>
    <s v="armogansh"/>
    <s v="072619"/>
    <x v="2"/>
  </r>
  <r>
    <n v="93187"/>
    <x v="33"/>
    <x v="4"/>
    <s v="1"/>
    <s v="71110"/>
    <x v="3"/>
    <s v="90"/>
    <n v="2.08"/>
    <n v="0"/>
    <s v="Payables Trx Entry"/>
    <n v="4"/>
    <s v="armogansh"/>
    <s v="072619"/>
    <x v="2"/>
  </r>
  <r>
    <n v="94664"/>
    <x v="34"/>
    <x v="33"/>
    <s v="1"/>
    <s v="71110"/>
    <x v="2"/>
    <s v="90"/>
    <n v="572.75"/>
    <n v="0"/>
    <s v="Payables Trx Entry"/>
    <n v="6"/>
    <s v="lewisiv0850"/>
    <s v="091219"/>
    <x v="2"/>
  </r>
  <r>
    <n v="92476"/>
    <x v="32"/>
    <x v="48"/>
    <s v="1"/>
    <s v="7111040"/>
    <x v="24"/>
    <s v="90"/>
    <n v="10.5"/>
    <n v="0"/>
    <s v="Julie"/>
    <n v="3"/>
    <s v="armogansh"/>
    <s v="062719-JH"/>
    <x v="28"/>
  </r>
  <r>
    <n v="92476"/>
    <x v="32"/>
    <x v="21"/>
    <s v="1"/>
    <s v="7111040"/>
    <x v="14"/>
    <s v="90"/>
    <n v="136.22"/>
    <n v="0"/>
    <s v="Julie"/>
    <n v="3"/>
    <s v="armogansh"/>
    <s v="062719-JH"/>
    <x v="28"/>
  </r>
  <r>
    <n v="92476"/>
    <x v="32"/>
    <x v="21"/>
    <s v="1"/>
    <s v="7111040"/>
    <x v="14"/>
    <s v="90"/>
    <n v="81.239999999999995"/>
    <n v="0"/>
    <s v="Julie"/>
    <n v="3"/>
    <s v="armogansh"/>
    <s v="062719-JH"/>
    <x v="28"/>
  </r>
  <r>
    <n v="92541"/>
    <x v="17"/>
    <x v="14"/>
    <s v="1"/>
    <s v="71120"/>
    <x v="10"/>
    <s v="80"/>
    <n v="12"/>
    <n v="0"/>
    <s v="John Conway- Mar28- Apr29"/>
    <n v="2"/>
    <s v="armogansh"/>
    <s v="050119-JC"/>
    <x v="28"/>
  </r>
  <r>
    <n v="92541"/>
    <x v="17"/>
    <x v="20"/>
    <s v="1"/>
    <s v="71120"/>
    <x v="13"/>
    <s v="80"/>
    <n v="443.17"/>
    <n v="0"/>
    <s v="John Conway- Mar28- Apr29"/>
    <n v="2"/>
    <s v="armogansh"/>
    <s v="050119-JC"/>
    <x v="28"/>
  </r>
  <r>
    <n v="92541"/>
    <x v="17"/>
    <x v="20"/>
    <s v="1"/>
    <s v="71120"/>
    <x v="13"/>
    <s v="80"/>
    <n v="443.75"/>
    <n v="0"/>
    <s v="John Conway- Mar28- Apr29"/>
    <n v="2"/>
    <s v="armogansh"/>
    <s v="050119-JC"/>
    <x v="28"/>
  </r>
  <r>
    <n v="92541"/>
    <x v="17"/>
    <x v="20"/>
    <s v="1"/>
    <s v="71120"/>
    <x v="13"/>
    <s v="80"/>
    <n v="443.75"/>
    <n v="0"/>
    <s v="John Conway- Mar28- Apr29"/>
    <n v="2"/>
    <s v="armogansh"/>
    <s v="050119-JC"/>
    <x v="28"/>
  </r>
  <r>
    <n v="92541"/>
    <x v="17"/>
    <x v="20"/>
    <s v="1"/>
    <s v="71120"/>
    <x v="13"/>
    <s v="80"/>
    <n v="444.5"/>
    <n v="0"/>
    <s v="John Conway- Mar28- Apr29"/>
    <n v="2"/>
    <s v="armogansh"/>
    <s v="050119-JC"/>
    <x v="28"/>
  </r>
  <r>
    <n v="92541"/>
    <x v="17"/>
    <x v="20"/>
    <s v="1"/>
    <s v="71120"/>
    <x v="13"/>
    <s v="80"/>
    <n v="442.68"/>
    <n v="0"/>
    <s v="John Conway- Mar28- Apr29"/>
    <n v="2"/>
    <s v="armogansh"/>
    <s v="050119-JC"/>
    <x v="28"/>
  </r>
  <r>
    <n v="92541"/>
    <x v="17"/>
    <x v="20"/>
    <s v="1"/>
    <s v="71120"/>
    <x v="13"/>
    <s v="80"/>
    <n v="8.3800000000000008"/>
    <n v="0"/>
    <s v="John Conway- Mar28- Apr29"/>
    <n v="2"/>
    <s v="armogansh"/>
    <s v="050119-JC"/>
    <x v="28"/>
  </r>
  <r>
    <n v="92541"/>
    <x v="17"/>
    <x v="20"/>
    <s v="1"/>
    <s v="71120"/>
    <x v="13"/>
    <s v="80"/>
    <n v="8.39"/>
    <n v="0"/>
    <s v="John Conway- Mar28- Apr29"/>
    <n v="2"/>
    <s v="armogansh"/>
    <s v="050119-JC"/>
    <x v="28"/>
  </r>
  <r>
    <n v="92541"/>
    <x v="17"/>
    <x v="20"/>
    <s v="1"/>
    <s v="71120"/>
    <x v="13"/>
    <s v="80"/>
    <n v="8.39"/>
    <n v="0"/>
    <s v="John Conway- Mar28- Apr29"/>
    <n v="2"/>
    <s v="armogansh"/>
    <s v="050119-JC"/>
    <x v="28"/>
  </r>
  <r>
    <n v="92541"/>
    <x v="17"/>
    <x v="20"/>
    <s v="1"/>
    <s v="71120"/>
    <x v="13"/>
    <s v="80"/>
    <n v="8.4"/>
    <n v="0"/>
    <s v="John Conway- Mar28- Apr29"/>
    <n v="2"/>
    <s v="armogansh"/>
    <s v="050119-JC"/>
    <x v="28"/>
  </r>
  <r>
    <n v="92541"/>
    <x v="17"/>
    <x v="20"/>
    <s v="1"/>
    <s v="71120"/>
    <x v="13"/>
    <s v="80"/>
    <n v="8.35"/>
    <n v="0"/>
    <s v="John Conway- Mar28- Apr29"/>
    <n v="2"/>
    <s v="armogansh"/>
    <s v="050119-JC"/>
    <x v="28"/>
  </r>
  <r>
    <n v="92541"/>
    <x v="17"/>
    <x v="47"/>
    <s v="1"/>
    <s v="7146020"/>
    <x v="6"/>
    <s v="20"/>
    <n v="343.4"/>
    <n v="0"/>
    <s v="John Conway- Mar28- Apr29"/>
    <n v="2"/>
    <s v="armogansh"/>
    <s v="050119-JC"/>
    <x v="28"/>
  </r>
  <r>
    <n v="92541"/>
    <x v="17"/>
    <x v="73"/>
    <s v="1"/>
    <s v="71840"/>
    <x v="4"/>
    <s v="80"/>
    <n v="464.66"/>
    <n v="0"/>
    <s v="John Conway- Mar28- Apr29"/>
    <n v="2"/>
    <s v="armogansh"/>
    <s v="050119-JC"/>
    <x v="28"/>
  </r>
  <r>
    <n v="92599"/>
    <x v="32"/>
    <x v="65"/>
    <s v="1"/>
    <s v="71110"/>
    <x v="6"/>
    <s v="90"/>
    <n v="27.79"/>
    <n v="0"/>
    <s v="John Visa"/>
    <n v="3"/>
    <s v="armogansh"/>
    <s v="062719-JC"/>
    <x v="28"/>
  </r>
  <r>
    <n v="92599"/>
    <x v="32"/>
    <x v="65"/>
    <s v="1"/>
    <s v="71110"/>
    <x v="6"/>
    <s v="90"/>
    <n v="0.52"/>
    <n v="0"/>
    <s v="John Visa"/>
    <n v="3"/>
    <s v="armogansh"/>
    <s v="062719-JC"/>
    <x v="28"/>
  </r>
  <r>
    <n v="92599"/>
    <x v="32"/>
    <x v="20"/>
    <s v="1"/>
    <s v="71120"/>
    <x v="13"/>
    <s v="80"/>
    <n v="445.32"/>
    <n v="0"/>
    <s v="John Visa"/>
    <n v="3"/>
    <s v="armogansh"/>
    <s v="062719-JC"/>
    <x v="28"/>
  </r>
  <r>
    <n v="92599"/>
    <x v="32"/>
    <x v="20"/>
    <s v="1"/>
    <s v="71120"/>
    <x v="13"/>
    <s v="80"/>
    <n v="69.66"/>
    <n v="0"/>
    <s v="John Visa"/>
    <n v="3"/>
    <s v="armogansh"/>
    <s v="062719-JC"/>
    <x v="28"/>
  </r>
  <r>
    <n v="92599"/>
    <x v="32"/>
    <x v="20"/>
    <s v="1"/>
    <s v="71120"/>
    <x v="13"/>
    <s v="80"/>
    <n v="444.45"/>
    <n v="0"/>
    <s v="John Visa"/>
    <n v="3"/>
    <s v="armogansh"/>
    <s v="062719-JC"/>
    <x v="28"/>
  </r>
  <r>
    <n v="92599"/>
    <x v="32"/>
    <x v="20"/>
    <s v="1"/>
    <s v="71120"/>
    <x v="13"/>
    <s v="80"/>
    <n v="443.31"/>
    <n v="0"/>
    <s v="John Visa"/>
    <n v="3"/>
    <s v="armogansh"/>
    <s v="062719-JC"/>
    <x v="28"/>
  </r>
  <r>
    <n v="92599"/>
    <x v="32"/>
    <x v="20"/>
    <s v="1"/>
    <s v="71120"/>
    <x v="13"/>
    <s v="80"/>
    <n v="448.23"/>
    <n v="0"/>
    <s v="John Visa"/>
    <n v="3"/>
    <s v="armogansh"/>
    <s v="062719-JC"/>
    <x v="28"/>
  </r>
  <r>
    <n v="92599"/>
    <x v="32"/>
    <x v="20"/>
    <s v="1"/>
    <s v="71120"/>
    <x v="13"/>
    <s v="80"/>
    <n v="442.59"/>
    <n v="0"/>
    <s v="John Visa"/>
    <n v="3"/>
    <s v="armogansh"/>
    <s v="062719-JC"/>
    <x v="28"/>
  </r>
  <r>
    <n v="92599"/>
    <x v="32"/>
    <x v="20"/>
    <s v="1"/>
    <s v="71120"/>
    <x v="13"/>
    <s v="80"/>
    <n v="445.91"/>
    <n v="0"/>
    <s v="John Visa"/>
    <n v="3"/>
    <s v="armogansh"/>
    <s v="062719-JC"/>
    <x v="28"/>
  </r>
  <r>
    <n v="92599"/>
    <x v="32"/>
    <x v="20"/>
    <s v="1"/>
    <s v="71120"/>
    <x v="13"/>
    <s v="80"/>
    <n v="442.64"/>
    <n v="0"/>
    <s v="John Visa"/>
    <n v="3"/>
    <s v="armogansh"/>
    <s v="062719-JC"/>
    <x v="28"/>
  </r>
  <r>
    <n v="92599"/>
    <x v="32"/>
    <x v="20"/>
    <s v="1"/>
    <s v="71120"/>
    <x v="13"/>
    <s v="80"/>
    <n v="443.37"/>
    <n v="0"/>
    <s v="John Visa"/>
    <n v="3"/>
    <s v="armogansh"/>
    <s v="062719-JC"/>
    <x v="28"/>
  </r>
  <r>
    <n v="92599"/>
    <x v="32"/>
    <x v="20"/>
    <s v="1"/>
    <s v="71120"/>
    <x v="13"/>
    <s v="80"/>
    <n v="8.42"/>
    <n v="0"/>
    <s v="John Visa"/>
    <n v="3"/>
    <s v="armogansh"/>
    <s v="062719-JC"/>
    <x v="28"/>
  </r>
  <r>
    <n v="92599"/>
    <x v="32"/>
    <x v="20"/>
    <s v="1"/>
    <s v="71120"/>
    <x v="13"/>
    <s v="80"/>
    <n v="1.32"/>
    <n v="0"/>
    <s v="John Visa"/>
    <n v="3"/>
    <s v="armogansh"/>
    <s v="062719-JC"/>
    <x v="28"/>
  </r>
  <r>
    <n v="92599"/>
    <x v="32"/>
    <x v="20"/>
    <s v="1"/>
    <s v="71120"/>
    <x v="13"/>
    <s v="80"/>
    <n v="8.4"/>
    <n v="0"/>
    <s v="John Visa"/>
    <n v="3"/>
    <s v="armogansh"/>
    <s v="062719-JC"/>
    <x v="28"/>
  </r>
  <r>
    <n v="92599"/>
    <x v="32"/>
    <x v="20"/>
    <s v="1"/>
    <s v="71120"/>
    <x v="13"/>
    <s v="80"/>
    <n v="8.3800000000000008"/>
    <n v="0"/>
    <s v="John Visa"/>
    <n v="3"/>
    <s v="armogansh"/>
    <s v="062719-JC"/>
    <x v="28"/>
  </r>
  <r>
    <n v="92599"/>
    <x v="32"/>
    <x v="20"/>
    <s v="1"/>
    <s v="71120"/>
    <x v="13"/>
    <s v="80"/>
    <n v="8.4700000000000006"/>
    <n v="0"/>
    <s v="John Visa"/>
    <n v="3"/>
    <s v="armogansh"/>
    <s v="062719-JC"/>
    <x v="28"/>
  </r>
  <r>
    <n v="92599"/>
    <x v="32"/>
    <x v="20"/>
    <s v="1"/>
    <s v="71120"/>
    <x v="13"/>
    <s v="80"/>
    <n v="8.3699999999999992"/>
    <n v="0"/>
    <s v="John Visa"/>
    <n v="3"/>
    <s v="armogansh"/>
    <s v="062719-JC"/>
    <x v="28"/>
  </r>
  <r>
    <n v="92599"/>
    <x v="32"/>
    <x v="20"/>
    <s v="1"/>
    <s v="71120"/>
    <x v="13"/>
    <s v="80"/>
    <n v="8.43"/>
    <n v="0"/>
    <s v="John Visa"/>
    <n v="3"/>
    <s v="armogansh"/>
    <s v="062719-JC"/>
    <x v="28"/>
  </r>
  <r>
    <n v="92599"/>
    <x v="32"/>
    <x v="20"/>
    <s v="1"/>
    <s v="71120"/>
    <x v="13"/>
    <s v="80"/>
    <n v="8.3699999999999992"/>
    <n v="0"/>
    <s v="John Visa"/>
    <n v="3"/>
    <s v="armogansh"/>
    <s v="062719-JC"/>
    <x v="28"/>
  </r>
  <r>
    <n v="92599"/>
    <x v="32"/>
    <x v="20"/>
    <s v="1"/>
    <s v="71120"/>
    <x v="13"/>
    <s v="80"/>
    <n v="8.3800000000000008"/>
    <n v="0"/>
    <s v="John Visa"/>
    <n v="3"/>
    <s v="armogansh"/>
    <s v="062719-JC"/>
    <x v="28"/>
  </r>
  <r>
    <n v="92600"/>
    <x v="32"/>
    <x v="51"/>
    <s v="1"/>
    <s v="71165"/>
    <x v="10"/>
    <s v="50"/>
    <n v="137.19999999999999"/>
    <n v="0"/>
    <s v="Archie's Visa Statement"/>
    <n v="3"/>
    <s v="armogansh"/>
    <s v="070319-AA"/>
    <x v="28"/>
  </r>
  <r>
    <n v="92600"/>
    <x v="32"/>
    <x v="51"/>
    <s v="1"/>
    <s v="71165"/>
    <x v="10"/>
    <s v="50"/>
    <n v="15.5"/>
    <n v="0"/>
    <s v="Archie's Visa Statement"/>
    <n v="3"/>
    <s v="armogansh"/>
    <s v="070319-AA"/>
    <x v="28"/>
  </r>
  <r>
    <n v="92600"/>
    <x v="32"/>
    <x v="51"/>
    <s v="1"/>
    <s v="71165"/>
    <x v="10"/>
    <s v="50"/>
    <n v="150"/>
    <n v="0"/>
    <s v="Archie's Visa Statement"/>
    <n v="3"/>
    <s v="armogansh"/>
    <s v="070319-AA"/>
    <x v="28"/>
  </r>
  <r>
    <n v="92600"/>
    <x v="32"/>
    <x v="51"/>
    <s v="1"/>
    <s v="71165"/>
    <x v="10"/>
    <s v="50"/>
    <n v="2.59"/>
    <n v="0"/>
    <s v="Archie's Visa Statement"/>
    <n v="3"/>
    <s v="armogansh"/>
    <s v="070319-AA"/>
    <x v="28"/>
  </r>
  <r>
    <n v="92600"/>
    <x v="32"/>
    <x v="62"/>
    <s v="1"/>
    <s v="71165"/>
    <x v="8"/>
    <s v="50"/>
    <n v="9.0299999999999994"/>
    <n v="0"/>
    <s v="Archie's Visa Statement"/>
    <n v="3"/>
    <s v="armogansh"/>
    <s v="070319-AA"/>
    <x v="28"/>
  </r>
  <r>
    <n v="92600"/>
    <x v="32"/>
    <x v="62"/>
    <s v="1"/>
    <s v="71165"/>
    <x v="8"/>
    <s v="50"/>
    <n v="9.0299999999999994"/>
    <n v="0"/>
    <s v="Archie's Visa Statement"/>
    <n v="3"/>
    <s v="armogansh"/>
    <s v="070319-AA"/>
    <x v="28"/>
  </r>
  <r>
    <n v="92600"/>
    <x v="32"/>
    <x v="62"/>
    <s v="1"/>
    <s v="71165"/>
    <x v="8"/>
    <s v="50"/>
    <n v="19.2"/>
    <n v="0"/>
    <s v="Archie's Visa Statement"/>
    <n v="3"/>
    <s v="armogansh"/>
    <s v="070319-AA"/>
    <x v="28"/>
  </r>
  <r>
    <n v="92601"/>
    <x v="32"/>
    <x v="38"/>
    <s v="1"/>
    <s v="71110"/>
    <x v="19"/>
    <s v="90"/>
    <n v="45.94"/>
    <n v="0"/>
    <s v="Payables Trx Entry"/>
    <n v="3"/>
    <s v="armogansh"/>
    <s v="81797145"/>
    <x v="33"/>
  </r>
  <r>
    <n v="92604"/>
    <x v="32"/>
    <x v="77"/>
    <s v="1"/>
    <s v="71115"/>
    <x v="5"/>
    <s v="70"/>
    <n v="712.5"/>
    <n v="0"/>
    <s v="Software Support- John"/>
    <n v="3"/>
    <s v="armogansh"/>
    <s v="14031093C"/>
    <x v="63"/>
  </r>
  <r>
    <n v="92604"/>
    <x v="32"/>
    <x v="77"/>
    <s v="1"/>
    <s v="71115"/>
    <x v="5"/>
    <s v="70"/>
    <n v="13.47"/>
    <n v="0"/>
    <s v="Software Support- John"/>
    <n v="3"/>
    <s v="armogansh"/>
    <s v="14031093C"/>
    <x v="63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4.01"/>
    <n v="0"/>
    <s v="Payables Trx Entry"/>
    <n v="3"/>
    <s v="armogansh"/>
    <s v="441670062"/>
    <x v="24"/>
  </r>
  <r>
    <n v="92610"/>
    <x v="32"/>
    <x v="27"/>
    <s v="1"/>
    <s v="71110"/>
    <x v="8"/>
    <s v="90"/>
    <n v="10.41"/>
    <n v="0"/>
    <s v="Payables Trx Entry"/>
    <n v="3"/>
    <s v="armogansh"/>
    <s v="441670062"/>
    <x v="24"/>
  </r>
  <r>
    <n v="92610"/>
    <x v="32"/>
    <x v="27"/>
    <s v="1"/>
    <s v="71110"/>
    <x v="8"/>
    <s v="90"/>
    <n v="10.41"/>
    <n v="0"/>
    <s v="Payables Trx Entry"/>
    <n v="3"/>
    <s v="armogansh"/>
    <s v="441670062"/>
    <x v="24"/>
  </r>
  <r>
    <n v="92610"/>
    <x v="32"/>
    <x v="27"/>
    <s v="1"/>
    <s v="71110"/>
    <x v="8"/>
    <s v="90"/>
    <n v="10.41"/>
    <n v="0"/>
    <s v="Payables Trx Entry"/>
    <n v="3"/>
    <s v="armogansh"/>
    <s v="441670062"/>
    <x v="24"/>
  </r>
  <r>
    <n v="92610"/>
    <x v="32"/>
    <x v="27"/>
    <s v="1"/>
    <s v="71110"/>
    <x v="8"/>
    <s v="90"/>
    <n v="12.03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08"/>
    <n v="0"/>
    <s v="Payables Trx Entry"/>
    <n v="3"/>
    <s v="armogansh"/>
    <s v="441670062"/>
    <x v="24"/>
  </r>
  <r>
    <n v="92610"/>
    <x v="32"/>
    <x v="27"/>
    <s v="1"/>
    <s v="71110"/>
    <x v="8"/>
    <s v="90"/>
    <n v="0.2"/>
    <n v="0"/>
    <s v="Payables Trx Entry"/>
    <n v="3"/>
    <s v="armogansh"/>
    <s v="441670062"/>
    <x v="24"/>
  </r>
  <r>
    <n v="92610"/>
    <x v="32"/>
    <x v="27"/>
    <s v="1"/>
    <s v="71110"/>
    <x v="8"/>
    <s v="90"/>
    <n v="0.2"/>
    <n v="0"/>
    <s v="Payables Trx Entry"/>
    <n v="3"/>
    <s v="armogansh"/>
    <s v="441670062"/>
    <x v="24"/>
  </r>
  <r>
    <n v="92610"/>
    <x v="32"/>
    <x v="27"/>
    <s v="1"/>
    <s v="71110"/>
    <x v="8"/>
    <s v="90"/>
    <n v="0.2"/>
    <n v="0"/>
    <s v="Payables Trx Entry"/>
    <n v="3"/>
    <s v="armogansh"/>
    <s v="441670062"/>
    <x v="24"/>
  </r>
  <r>
    <n v="92610"/>
    <x v="32"/>
    <x v="27"/>
    <s v="1"/>
    <s v="71110"/>
    <x v="8"/>
    <s v="90"/>
    <n v="0.23"/>
    <n v="0"/>
    <s v="Payables Trx Entry"/>
    <n v="3"/>
    <s v="armogansh"/>
    <s v="441670062"/>
    <x v="24"/>
  </r>
  <r>
    <n v="92610"/>
    <x v="32"/>
    <x v="25"/>
    <s v="1"/>
    <s v="71120"/>
    <x v="8"/>
    <s v="80"/>
    <n v="10.07"/>
    <n v="0"/>
    <s v="Payables Trx Entry"/>
    <n v="3"/>
    <s v="armogansh"/>
    <s v="441670062"/>
    <x v="24"/>
  </r>
  <r>
    <n v="92610"/>
    <x v="32"/>
    <x v="25"/>
    <s v="1"/>
    <s v="71120"/>
    <x v="8"/>
    <s v="80"/>
    <n v="10.07"/>
    <n v="0"/>
    <s v="Payables Trx Entry"/>
    <n v="3"/>
    <s v="armogansh"/>
    <s v="441670062"/>
    <x v="24"/>
  </r>
  <r>
    <n v="92610"/>
    <x v="32"/>
    <x v="25"/>
    <s v="1"/>
    <s v="71120"/>
    <x v="8"/>
    <s v="80"/>
    <n v="17.62"/>
    <n v="0"/>
    <s v="Payables Trx Entry"/>
    <n v="3"/>
    <s v="armogansh"/>
    <s v="441670062"/>
    <x v="24"/>
  </r>
  <r>
    <n v="92610"/>
    <x v="32"/>
    <x v="25"/>
    <s v="1"/>
    <s v="71120"/>
    <x v="8"/>
    <s v="80"/>
    <n v="10.07"/>
    <n v="0"/>
    <s v="Payables Trx Entry"/>
    <n v="3"/>
    <s v="armogansh"/>
    <s v="441670062"/>
    <x v="24"/>
  </r>
  <r>
    <n v="92610"/>
    <x v="32"/>
    <x v="25"/>
    <s v="1"/>
    <s v="71120"/>
    <x v="8"/>
    <s v="80"/>
    <n v="27.69"/>
    <n v="0"/>
    <s v="Payables Trx Entry"/>
    <n v="3"/>
    <s v="armogansh"/>
    <s v="441670062"/>
    <x v="24"/>
  </r>
  <r>
    <n v="92610"/>
    <x v="32"/>
    <x v="25"/>
    <s v="1"/>
    <s v="71120"/>
    <x v="8"/>
    <s v="80"/>
    <n v="15.1"/>
    <n v="0"/>
    <s v="Payables Trx Entry"/>
    <n v="3"/>
    <s v="armogansh"/>
    <s v="441670062"/>
    <x v="24"/>
  </r>
  <r>
    <n v="92610"/>
    <x v="32"/>
    <x v="25"/>
    <s v="1"/>
    <s v="71120"/>
    <x v="8"/>
    <s v="80"/>
    <n v="10.07"/>
    <n v="0"/>
    <s v="Payables Trx Entry"/>
    <n v="3"/>
    <s v="armogansh"/>
    <s v="441670062"/>
    <x v="24"/>
  </r>
  <r>
    <n v="92610"/>
    <x v="32"/>
    <x v="25"/>
    <s v="1"/>
    <s v="71120"/>
    <x v="8"/>
    <s v="80"/>
    <n v="10.07"/>
    <n v="0"/>
    <s v="Payables Trx Entry"/>
    <n v="3"/>
    <s v="armogansh"/>
    <s v="441670062"/>
    <x v="24"/>
  </r>
  <r>
    <n v="92610"/>
    <x v="32"/>
    <x v="25"/>
    <s v="1"/>
    <s v="71120"/>
    <x v="8"/>
    <s v="80"/>
    <n v="25.17"/>
    <n v="0"/>
    <s v="Payables Trx Entry"/>
    <n v="3"/>
    <s v="armogansh"/>
    <s v="441670062"/>
    <x v="24"/>
  </r>
  <r>
    <n v="92610"/>
    <x v="32"/>
    <x v="25"/>
    <s v="1"/>
    <s v="71120"/>
    <x v="8"/>
    <s v="80"/>
    <n v="10.07"/>
    <n v="0"/>
    <s v="Payables Trx Entry"/>
    <n v="3"/>
    <s v="armogansh"/>
    <s v="441670062"/>
    <x v="24"/>
  </r>
  <r>
    <n v="92610"/>
    <x v="32"/>
    <x v="25"/>
    <s v="1"/>
    <s v="71120"/>
    <x v="8"/>
    <s v="80"/>
    <n v="12.59"/>
    <n v="0"/>
    <s v="Payables Trx Entry"/>
    <n v="3"/>
    <s v="armogansh"/>
    <s v="441670062"/>
    <x v="24"/>
  </r>
  <r>
    <n v="92610"/>
    <x v="32"/>
    <x v="25"/>
    <s v="1"/>
    <s v="71120"/>
    <x v="8"/>
    <s v="80"/>
    <n v="4.01"/>
    <n v="0"/>
    <s v="Payables Trx Entry"/>
    <n v="3"/>
    <s v="armogansh"/>
    <s v="441670062"/>
    <x v="24"/>
  </r>
  <r>
    <n v="92610"/>
    <x v="32"/>
    <x v="25"/>
    <s v="1"/>
    <s v="71120"/>
    <x v="8"/>
    <s v="80"/>
    <n v="4.01"/>
    <n v="0"/>
    <s v="Payables Trx Entry"/>
    <n v="3"/>
    <s v="armogansh"/>
    <s v="441670062"/>
    <x v="24"/>
  </r>
  <r>
    <n v="92610"/>
    <x v="32"/>
    <x v="25"/>
    <s v="1"/>
    <s v="71120"/>
    <x v="8"/>
    <s v="80"/>
    <n v="4.01"/>
    <n v="0"/>
    <s v="Payables Trx Entry"/>
    <n v="3"/>
    <s v="armogansh"/>
    <s v="441670062"/>
    <x v="24"/>
  </r>
  <r>
    <n v="92610"/>
    <x v="32"/>
    <x v="25"/>
    <s v="1"/>
    <s v="71120"/>
    <x v="8"/>
    <s v="80"/>
    <n v="0.19"/>
    <n v="0"/>
    <s v="Payables Trx Entry"/>
    <n v="3"/>
    <s v="armogansh"/>
    <s v="441670062"/>
    <x v="24"/>
  </r>
  <r>
    <n v="92610"/>
    <x v="32"/>
    <x v="25"/>
    <s v="1"/>
    <s v="71120"/>
    <x v="8"/>
    <s v="80"/>
    <n v="0.19"/>
    <n v="0"/>
    <s v="Payables Trx Entry"/>
    <n v="3"/>
    <s v="armogansh"/>
    <s v="441670062"/>
    <x v="24"/>
  </r>
  <r>
    <n v="92610"/>
    <x v="32"/>
    <x v="25"/>
    <s v="1"/>
    <s v="71120"/>
    <x v="8"/>
    <s v="80"/>
    <n v="0.33"/>
    <n v="0"/>
    <s v="Payables Trx Entry"/>
    <n v="3"/>
    <s v="armogansh"/>
    <s v="441670062"/>
    <x v="24"/>
  </r>
  <r>
    <n v="92610"/>
    <x v="32"/>
    <x v="25"/>
    <s v="1"/>
    <s v="71120"/>
    <x v="8"/>
    <s v="80"/>
    <n v="0.19"/>
    <n v="0"/>
    <s v="Payables Trx Entry"/>
    <n v="3"/>
    <s v="armogansh"/>
    <s v="441670062"/>
    <x v="24"/>
  </r>
  <r>
    <n v="92610"/>
    <x v="32"/>
    <x v="25"/>
    <s v="1"/>
    <s v="71120"/>
    <x v="8"/>
    <s v="80"/>
    <n v="0.52"/>
    <n v="0"/>
    <s v="Payables Trx Entry"/>
    <n v="3"/>
    <s v="armogansh"/>
    <s v="441670062"/>
    <x v="24"/>
  </r>
  <r>
    <n v="92610"/>
    <x v="32"/>
    <x v="25"/>
    <s v="1"/>
    <s v="71120"/>
    <x v="8"/>
    <s v="80"/>
    <n v="0.28000000000000003"/>
    <n v="0"/>
    <s v="Payables Trx Entry"/>
    <n v="3"/>
    <s v="armogansh"/>
    <s v="441670062"/>
    <x v="24"/>
  </r>
  <r>
    <n v="92610"/>
    <x v="32"/>
    <x v="25"/>
    <s v="1"/>
    <s v="71120"/>
    <x v="8"/>
    <s v="80"/>
    <n v="0.19"/>
    <n v="0"/>
    <s v="Payables Trx Entry"/>
    <n v="3"/>
    <s v="armogansh"/>
    <s v="441670062"/>
    <x v="24"/>
  </r>
  <r>
    <n v="92610"/>
    <x v="32"/>
    <x v="25"/>
    <s v="1"/>
    <s v="71120"/>
    <x v="8"/>
    <s v="80"/>
    <n v="0.19"/>
    <n v="0"/>
    <s v="Payables Trx Entry"/>
    <n v="3"/>
    <s v="armogansh"/>
    <s v="441670062"/>
    <x v="24"/>
  </r>
  <r>
    <n v="92610"/>
    <x v="32"/>
    <x v="25"/>
    <s v="1"/>
    <s v="71120"/>
    <x v="8"/>
    <s v="80"/>
    <n v="0.48"/>
    <n v="0"/>
    <s v="Payables Trx Entry"/>
    <n v="3"/>
    <s v="armogansh"/>
    <s v="441670062"/>
    <x v="24"/>
  </r>
  <r>
    <n v="92610"/>
    <x v="32"/>
    <x v="25"/>
    <s v="1"/>
    <s v="71120"/>
    <x v="8"/>
    <s v="80"/>
    <n v="0.19"/>
    <n v="0"/>
    <s v="Payables Trx Entry"/>
    <n v="3"/>
    <s v="armogansh"/>
    <s v="441670062"/>
    <x v="24"/>
  </r>
  <r>
    <n v="92610"/>
    <x v="32"/>
    <x v="25"/>
    <s v="1"/>
    <s v="71120"/>
    <x v="8"/>
    <s v="80"/>
    <n v="0.24"/>
    <n v="0"/>
    <s v="Payables Trx Entry"/>
    <n v="3"/>
    <s v="armogansh"/>
    <s v="441670062"/>
    <x v="24"/>
  </r>
  <r>
    <n v="92610"/>
    <x v="32"/>
    <x v="25"/>
    <s v="1"/>
    <s v="71120"/>
    <x v="8"/>
    <s v="80"/>
    <n v="0.08"/>
    <n v="0"/>
    <s v="Payables Trx Entry"/>
    <n v="3"/>
    <s v="armogansh"/>
    <s v="441670062"/>
    <x v="24"/>
  </r>
  <r>
    <n v="92610"/>
    <x v="32"/>
    <x v="25"/>
    <s v="1"/>
    <s v="71120"/>
    <x v="8"/>
    <s v="80"/>
    <n v="0.08"/>
    <n v="0"/>
    <s v="Payables Trx Entry"/>
    <n v="3"/>
    <s v="armogansh"/>
    <s v="441670062"/>
    <x v="24"/>
  </r>
  <r>
    <n v="92610"/>
    <x v="32"/>
    <x v="25"/>
    <s v="1"/>
    <s v="71120"/>
    <x v="8"/>
    <s v="80"/>
    <n v="0.08"/>
    <n v="0"/>
    <s v="Payables Trx Entry"/>
    <n v="3"/>
    <s v="armogansh"/>
    <s v="441670062"/>
    <x v="24"/>
  </r>
  <r>
    <n v="92610"/>
    <x v="32"/>
    <x v="28"/>
    <s v="1"/>
    <s v="7119005"/>
    <x v="8"/>
    <s v="60"/>
    <n v="4.01"/>
    <n v="0"/>
    <s v="Payables Trx Entry"/>
    <n v="3"/>
    <s v="armogansh"/>
    <s v="441670062"/>
    <x v="24"/>
  </r>
  <r>
    <n v="92610"/>
    <x v="32"/>
    <x v="28"/>
    <s v="1"/>
    <s v="7119005"/>
    <x v="8"/>
    <s v="60"/>
    <n v="5.0999999999999996"/>
    <n v="0"/>
    <s v="Payables Trx Entry"/>
    <n v="3"/>
    <s v="armogansh"/>
    <s v="441670062"/>
    <x v="24"/>
  </r>
  <r>
    <n v="92610"/>
    <x v="32"/>
    <x v="28"/>
    <s v="1"/>
    <s v="7119005"/>
    <x v="8"/>
    <s v="60"/>
    <n v="4.01"/>
    <n v="0"/>
    <s v="Payables Trx Entry"/>
    <n v="3"/>
    <s v="armogansh"/>
    <s v="441670062"/>
    <x v="24"/>
  </r>
  <r>
    <n v="92610"/>
    <x v="32"/>
    <x v="28"/>
    <s v="1"/>
    <s v="7119005"/>
    <x v="8"/>
    <s v="60"/>
    <n v="4.01"/>
    <n v="0"/>
    <s v="Payables Trx Entry"/>
    <n v="3"/>
    <s v="armogansh"/>
    <s v="441670062"/>
    <x v="24"/>
  </r>
  <r>
    <n v="92610"/>
    <x v="32"/>
    <x v="28"/>
    <s v="1"/>
    <s v="7119005"/>
    <x v="8"/>
    <s v="60"/>
    <n v="0.08"/>
    <n v="0"/>
    <s v="Payables Trx Entry"/>
    <n v="3"/>
    <s v="armogansh"/>
    <s v="441670062"/>
    <x v="24"/>
  </r>
  <r>
    <n v="92610"/>
    <x v="32"/>
    <x v="28"/>
    <s v="1"/>
    <s v="7119005"/>
    <x v="8"/>
    <s v="60"/>
    <n v="0.1"/>
    <n v="0"/>
    <s v="Payables Trx Entry"/>
    <n v="3"/>
    <s v="armogansh"/>
    <s v="441670062"/>
    <x v="24"/>
  </r>
  <r>
    <n v="92610"/>
    <x v="32"/>
    <x v="28"/>
    <s v="1"/>
    <s v="7119005"/>
    <x v="8"/>
    <s v="60"/>
    <n v="0.08"/>
    <n v="0"/>
    <s v="Payables Trx Entry"/>
    <n v="3"/>
    <s v="armogansh"/>
    <s v="441670062"/>
    <x v="24"/>
  </r>
  <r>
    <n v="92610"/>
    <x v="32"/>
    <x v="28"/>
    <s v="1"/>
    <s v="7119005"/>
    <x v="8"/>
    <s v="60"/>
    <n v="0.08"/>
    <n v="0"/>
    <s v="Payables Trx Entry"/>
    <n v="3"/>
    <s v="armogansh"/>
    <s v="441670062"/>
    <x v="24"/>
  </r>
  <r>
    <n v="92610"/>
    <x v="32"/>
    <x v="26"/>
    <s v="1"/>
    <s v="7120510"/>
    <x v="8"/>
    <s v="10"/>
    <n v="29"/>
    <n v="0"/>
    <s v="Payables Trx Entry"/>
    <n v="3"/>
    <s v="armogansh"/>
    <s v="441670062"/>
    <x v="24"/>
  </r>
  <r>
    <n v="92610"/>
    <x v="32"/>
    <x v="26"/>
    <s v="1"/>
    <s v="7120510"/>
    <x v="8"/>
    <s v="10"/>
    <n v="4.01"/>
    <n v="0"/>
    <s v="Payables Trx Entry"/>
    <n v="3"/>
    <s v="armogansh"/>
    <s v="441670062"/>
    <x v="24"/>
  </r>
  <r>
    <n v="92610"/>
    <x v="32"/>
    <x v="26"/>
    <s v="1"/>
    <s v="7120510"/>
    <x v="8"/>
    <s v="10"/>
    <n v="0.48"/>
    <n v="0"/>
    <s v="Payables Trx Entry"/>
    <n v="3"/>
    <s v="armogansh"/>
    <s v="441670062"/>
    <x v="24"/>
  </r>
  <r>
    <n v="92610"/>
    <x v="32"/>
    <x v="26"/>
    <s v="1"/>
    <s v="7120510"/>
    <x v="8"/>
    <s v="10"/>
    <n v="0.08"/>
    <n v="0"/>
    <s v="Payables Trx Entry"/>
    <n v="3"/>
    <s v="armogansh"/>
    <s v="441670062"/>
    <x v="24"/>
  </r>
  <r>
    <n v="92610"/>
    <x v="32"/>
    <x v="62"/>
    <s v="1"/>
    <s v="71165"/>
    <x v="8"/>
    <s v="50"/>
    <n v="5.89"/>
    <n v="0"/>
    <s v="Payables Trx Entry"/>
    <n v="3"/>
    <s v="armogansh"/>
    <s v="441670062"/>
    <x v="24"/>
  </r>
  <r>
    <n v="92610"/>
    <x v="32"/>
    <x v="62"/>
    <s v="1"/>
    <s v="71165"/>
    <x v="8"/>
    <s v="50"/>
    <n v="4.01"/>
    <n v="0"/>
    <s v="Payables Trx Entry"/>
    <n v="3"/>
    <s v="armogansh"/>
    <s v="441670062"/>
    <x v="24"/>
  </r>
  <r>
    <n v="92610"/>
    <x v="32"/>
    <x v="62"/>
    <s v="1"/>
    <s v="71165"/>
    <x v="8"/>
    <s v="50"/>
    <n v="0.11"/>
    <n v="0"/>
    <s v="Payables Trx Entry"/>
    <n v="3"/>
    <s v="armogansh"/>
    <s v="441670062"/>
    <x v="24"/>
  </r>
  <r>
    <n v="92610"/>
    <x v="32"/>
    <x v="62"/>
    <s v="1"/>
    <s v="71165"/>
    <x v="8"/>
    <s v="50"/>
    <n v="0.08"/>
    <n v="0"/>
    <s v="Payables Trx Entry"/>
    <n v="3"/>
    <s v="armogansh"/>
    <s v="441670062"/>
    <x v="24"/>
  </r>
  <r>
    <n v="92612"/>
    <x v="32"/>
    <x v="41"/>
    <s v="1"/>
    <s v="71130"/>
    <x v="21"/>
    <s v="60"/>
    <n v="1044.6300000000001"/>
    <n v="0"/>
    <s v="Account # 6100-9080-0033-0019"/>
    <n v="3"/>
    <s v="armogansh"/>
    <s v="20190625"/>
    <x v="35"/>
  </r>
  <r>
    <n v="92613"/>
    <x v="32"/>
    <x v="79"/>
    <s v="1"/>
    <s v="71140"/>
    <x v="8"/>
    <s v="80"/>
    <n v="8.5"/>
    <n v="0"/>
    <s v="Account ID: R019"/>
    <n v="3"/>
    <s v="armogansh"/>
    <s v="8406-186"/>
    <x v="52"/>
  </r>
  <r>
    <n v="92613"/>
    <x v="32"/>
    <x v="79"/>
    <s v="1"/>
    <s v="71140"/>
    <x v="8"/>
    <s v="80"/>
    <n v="16"/>
    <n v="0"/>
    <s v="Account ID: R019"/>
    <n v="3"/>
    <s v="armogansh"/>
    <s v="8406-186"/>
    <x v="52"/>
  </r>
  <r>
    <n v="92613"/>
    <x v="32"/>
    <x v="79"/>
    <s v="1"/>
    <s v="71140"/>
    <x v="8"/>
    <s v="80"/>
    <n v="5"/>
    <n v="0"/>
    <s v="Account ID: R019"/>
    <n v="3"/>
    <s v="armogansh"/>
    <s v="8406-186"/>
    <x v="52"/>
  </r>
  <r>
    <n v="92613"/>
    <x v="32"/>
    <x v="79"/>
    <s v="1"/>
    <s v="71140"/>
    <x v="8"/>
    <s v="80"/>
    <n v="0.09"/>
    <n v="0"/>
    <s v="Account ID: R019"/>
    <n v="3"/>
    <s v="armogansh"/>
    <s v="8406-186"/>
    <x v="52"/>
  </r>
  <r>
    <n v="92613"/>
    <x v="32"/>
    <x v="26"/>
    <s v="1"/>
    <s v="7120510"/>
    <x v="8"/>
    <s v="10"/>
    <n v="43"/>
    <n v="0"/>
    <s v="Account ID: R019"/>
    <n v="3"/>
    <s v="armogansh"/>
    <s v="8406-186"/>
    <x v="52"/>
  </r>
  <r>
    <n v="92613"/>
    <x v="32"/>
    <x v="45"/>
    <s v="1"/>
    <s v="7144005"/>
    <x v="8"/>
    <s v="40"/>
    <n v="21"/>
    <n v="0"/>
    <s v="Account ID: R019"/>
    <n v="3"/>
    <s v="armogansh"/>
    <s v="8406-186"/>
    <x v="52"/>
  </r>
  <r>
    <n v="92614"/>
    <x v="32"/>
    <x v="16"/>
    <s v="1"/>
    <s v="71125"/>
    <x v="11"/>
    <s v="60"/>
    <n v="273.99"/>
    <n v="0"/>
    <s v="Account # 810389"/>
    <n v="3"/>
    <s v="armogansh"/>
    <s v="46595984"/>
    <x v="64"/>
  </r>
  <r>
    <n v="92614"/>
    <x v="32"/>
    <x v="16"/>
    <s v="1"/>
    <s v="71125"/>
    <x v="11"/>
    <s v="60"/>
    <n v="5.18"/>
    <n v="0"/>
    <s v="Account # 810389"/>
    <n v="3"/>
    <s v="armogansh"/>
    <s v="46595984"/>
    <x v="64"/>
  </r>
  <r>
    <n v="92615"/>
    <x v="32"/>
    <x v="22"/>
    <s v="1"/>
    <s v="71125"/>
    <x v="3"/>
    <s v="60"/>
    <n v="1978.08"/>
    <n v="0"/>
    <s v="Payables Trx Entry"/>
    <n v="3"/>
    <s v="armogansh"/>
    <s v="062719-514281473"/>
    <x v="20"/>
  </r>
  <r>
    <n v="92615"/>
    <x v="32"/>
    <x v="22"/>
    <s v="1"/>
    <s v="71125"/>
    <x v="3"/>
    <s v="60"/>
    <n v="37.47"/>
    <n v="0"/>
    <s v="Payables Trx Entry"/>
    <n v="3"/>
    <s v="armogansh"/>
    <s v="062719-514281473"/>
    <x v="20"/>
  </r>
  <r>
    <n v="92616"/>
    <x v="32"/>
    <x v="39"/>
    <s v="1"/>
    <s v="7120510"/>
    <x v="2"/>
    <s v="10"/>
    <n v="106"/>
    <n v="0"/>
    <s v="Payables Trx Entry"/>
    <n v="3"/>
    <s v="armogansh"/>
    <s v="062619"/>
    <x v="34"/>
  </r>
  <r>
    <n v="92616"/>
    <x v="32"/>
    <x v="39"/>
    <s v="1"/>
    <s v="7120510"/>
    <x v="2"/>
    <s v="10"/>
    <n v="1.81"/>
    <n v="0"/>
    <s v="Payables Trx Entry"/>
    <n v="3"/>
    <s v="armogansh"/>
    <s v="062619"/>
    <x v="34"/>
  </r>
  <r>
    <n v="92633"/>
    <x v="32"/>
    <x v="83"/>
    <s v="1"/>
    <s v="712952012"/>
    <x v="8"/>
    <s v="10"/>
    <n v="5.2"/>
    <n v="0"/>
    <s v="Period: June 1- June30"/>
    <n v="3"/>
    <s v="armogansh"/>
    <s v="7270-044"/>
    <x v="65"/>
  </r>
  <r>
    <n v="92633"/>
    <x v="32"/>
    <x v="83"/>
    <s v="1"/>
    <s v="712952012"/>
    <x v="8"/>
    <s v="10"/>
    <n v="0.1"/>
    <n v="0"/>
    <s v="Period: June 1- June30"/>
    <n v="3"/>
    <s v="armogansh"/>
    <s v="7270-044"/>
    <x v="65"/>
  </r>
  <r>
    <n v="92633"/>
    <x v="32"/>
    <x v="84"/>
    <s v="1"/>
    <s v="712952014"/>
    <x v="8"/>
    <s v="10"/>
    <n v="5.2"/>
    <n v="0"/>
    <s v="Period: June 1- June30"/>
    <n v="3"/>
    <s v="armogansh"/>
    <s v="7270-044"/>
    <x v="65"/>
  </r>
  <r>
    <n v="92633"/>
    <x v="32"/>
    <x v="84"/>
    <s v="1"/>
    <s v="712952014"/>
    <x v="8"/>
    <s v="10"/>
    <n v="0.1"/>
    <n v="0"/>
    <s v="Period: June 1- June30"/>
    <n v="3"/>
    <s v="armogansh"/>
    <s v="7270-044"/>
    <x v="65"/>
  </r>
  <r>
    <n v="92651"/>
    <x v="32"/>
    <x v="25"/>
    <s v="1"/>
    <s v="71120"/>
    <x v="8"/>
    <s v="80"/>
    <n v="17.62"/>
    <n v="0"/>
    <s v="Payables Trx Entry"/>
    <n v="3"/>
    <s v="armogansh"/>
    <s v="441799155"/>
    <x v="24"/>
  </r>
  <r>
    <n v="92651"/>
    <x v="32"/>
    <x v="25"/>
    <s v="1"/>
    <s v="71120"/>
    <x v="8"/>
    <s v="80"/>
    <n v="4.01"/>
    <n v="0"/>
    <s v="Payables Trx Entry"/>
    <n v="3"/>
    <s v="armogansh"/>
    <s v="441799155"/>
    <x v="24"/>
  </r>
  <r>
    <n v="92651"/>
    <x v="32"/>
    <x v="25"/>
    <s v="1"/>
    <s v="71120"/>
    <x v="8"/>
    <s v="80"/>
    <n v="0.33"/>
    <n v="0"/>
    <s v="Payables Trx Entry"/>
    <n v="3"/>
    <s v="armogansh"/>
    <s v="441799155"/>
    <x v="24"/>
  </r>
  <r>
    <n v="92651"/>
    <x v="32"/>
    <x v="25"/>
    <s v="1"/>
    <s v="71120"/>
    <x v="8"/>
    <s v="80"/>
    <n v="0.08"/>
    <n v="0"/>
    <s v="Payables Trx Entry"/>
    <n v="3"/>
    <s v="armogansh"/>
    <s v="441799155"/>
    <x v="24"/>
  </r>
  <r>
    <n v="92651"/>
    <x v="32"/>
    <x v="66"/>
    <s v="1"/>
    <s v="71455014"/>
    <x v="8"/>
    <s v="30"/>
    <n v="4.01"/>
    <n v="0"/>
    <s v="Payables Trx Entry"/>
    <n v="3"/>
    <s v="armogansh"/>
    <s v="441799155"/>
    <x v="24"/>
  </r>
  <r>
    <n v="92651"/>
    <x v="32"/>
    <x v="66"/>
    <s v="1"/>
    <s v="71455014"/>
    <x v="8"/>
    <s v="30"/>
    <n v="0.08"/>
    <n v="0"/>
    <s v="Payables Trx Entry"/>
    <n v="3"/>
    <s v="armogansh"/>
    <s v="441799155"/>
    <x v="24"/>
  </r>
  <r>
    <n v="92719"/>
    <x v="32"/>
    <x v="57"/>
    <s v="1"/>
    <s v="71840"/>
    <x v="2"/>
    <s v="80"/>
    <n v="146.24"/>
    <n v="0"/>
    <s v="May statement"/>
    <n v="3"/>
    <s v="armogansh"/>
    <s v="052719-MAY"/>
    <x v="28"/>
  </r>
  <r>
    <n v="92719"/>
    <x v="32"/>
    <x v="57"/>
    <s v="1"/>
    <s v="71840"/>
    <x v="2"/>
    <s v="80"/>
    <n v="2.76"/>
    <n v="0"/>
    <s v="May statement"/>
    <n v="3"/>
    <s v="armogansh"/>
    <s v="052719-MAY"/>
    <x v="28"/>
  </r>
  <r>
    <n v="92722"/>
    <x v="32"/>
    <x v="35"/>
    <s v="1"/>
    <s v="712952016"/>
    <x v="17"/>
    <s v="10"/>
    <n v="90"/>
    <n v="0"/>
    <s v="Payables Trx Entry"/>
    <n v="3"/>
    <s v="armogansh"/>
    <s v="14456"/>
    <x v="29"/>
  </r>
  <r>
    <n v="92722"/>
    <x v="32"/>
    <x v="35"/>
    <s v="1"/>
    <s v="712952016"/>
    <x v="17"/>
    <s v="10"/>
    <n v="1.7"/>
    <n v="0"/>
    <s v="Payables Trx Entry"/>
    <n v="3"/>
    <s v="armogansh"/>
    <s v="14456"/>
    <x v="29"/>
  </r>
  <r>
    <n v="92773"/>
    <x v="35"/>
    <x v="23"/>
    <s v="1"/>
    <s v="71115"/>
    <x v="4"/>
    <s v="70"/>
    <n v="887.43"/>
    <n v="0"/>
    <s v="Payables Trx Entry"/>
    <n v="4"/>
    <s v="armogansh"/>
    <s v="071719"/>
    <x v="27"/>
  </r>
  <r>
    <n v="92773"/>
    <x v="35"/>
    <x v="23"/>
    <s v="1"/>
    <s v="71115"/>
    <x v="4"/>
    <s v="70"/>
    <n v="16.77"/>
    <n v="0"/>
    <s v="Payables Trx Entry"/>
    <n v="4"/>
    <s v="armogansh"/>
    <s v="071719"/>
    <x v="27"/>
  </r>
  <r>
    <n v="92780"/>
    <x v="35"/>
    <x v="45"/>
    <s v="1"/>
    <s v="7144005"/>
    <x v="8"/>
    <s v="40"/>
    <n v="1.05"/>
    <n v="0"/>
    <s v="MAT10110 PO8825"/>
    <n v="4"/>
    <s v="armogansh"/>
    <s v="INV00703122"/>
    <x v="39"/>
  </r>
  <r>
    <n v="92782"/>
    <x v="35"/>
    <x v="27"/>
    <s v="1"/>
    <s v="71110"/>
    <x v="8"/>
    <s v="90"/>
    <n v="1.43"/>
    <n v="0"/>
    <s v="MAT10112 PO8854"/>
    <n v="4"/>
    <s v="armogansh"/>
    <s v="9340599800"/>
    <x v="66"/>
  </r>
  <r>
    <n v="94664"/>
    <x v="34"/>
    <x v="33"/>
    <s v="1"/>
    <s v="71110"/>
    <x v="2"/>
    <s v="90"/>
    <n v="557.75"/>
    <n v="0"/>
    <s v="Payables Trx Entry"/>
    <n v="6"/>
    <s v="lewisiv0850"/>
    <s v="091219"/>
    <x v="2"/>
  </r>
  <r>
    <n v="94664"/>
    <x v="34"/>
    <x v="33"/>
    <s v="1"/>
    <s v="71110"/>
    <x v="2"/>
    <s v="90"/>
    <n v="10.83"/>
    <n v="0"/>
    <s v="Payables Trx Entry"/>
    <n v="6"/>
    <s v="lewisiv0850"/>
    <s v="091219"/>
    <x v="2"/>
  </r>
  <r>
    <n v="92794"/>
    <x v="36"/>
    <x v="31"/>
    <s v="1"/>
    <s v="71125"/>
    <x v="1"/>
    <s v="60"/>
    <n v="18.41"/>
    <n v="0"/>
    <s v="Payables Trx Entry"/>
    <n v="4"/>
    <s v="armogansh"/>
    <s v="070819"/>
    <x v="67"/>
  </r>
  <r>
    <n v="92794"/>
    <x v="36"/>
    <x v="31"/>
    <s v="1"/>
    <s v="71125"/>
    <x v="1"/>
    <s v="60"/>
    <n v="0.35"/>
    <n v="0"/>
    <s v="Payables Trx Entry"/>
    <n v="4"/>
    <s v="armogansh"/>
    <s v="070819"/>
    <x v="67"/>
  </r>
  <r>
    <n v="92795"/>
    <x v="36"/>
    <x v="23"/>
    <s v="1"/>
    <s v="71115"/>
    <x v="4"/>
    <s v="70"/>
    <n v="250.16"/>
    <n v="0"/>
    <s v="Payables Trx Entry"/>
    <n v="4"/>
    <s v="armogansh"/>
    <s v="070819"/>
    <x v="21"/>
  </r>
  <r>
    <n v="92795"/>
    <x v="36"/>
    <x v="23"/>
    <s v="1"/>
    <s v="71115"/>
    <x v="4"/>
    <s v="70"/>
    <n v="4.7300000000000004"/>
    <n v="0"/>
    <s v="Payables Trx Entry"/>
    <n v="4"/>
    <s v="armogansh"/>
    <s v="070819"/>
    <x v="21"/>
  </r>
  <r>
    <n v="92796"/>
    <x v="36"/>
    <x v="16"/>
    <s v="1"/>
    <s v="71125"/>
    <x v="11"/>
    <s v="60"/>
    <n v="136.85"/>
    <n v="0"/>
    <s v="Payables Trx Entry"/>
    <n v="4"/>
    <s v="armogansh"/>
    <s v="765562"/>
    <x v="14"/>
  </r>
  <r>
    <n v="92796"/>
    <x v="36"/>
    <x v="16"/>
    <s v="1"/>
    <s v="71125"/>
    <x v="11"/>
    <s v="60"/>
    <n v="2.59"/>
    <n v="0"/>
    <s v="Payables Trx Entry"/>
    <n v="4"/>
    <s v="armogansh"/>
    <s v="765562"/>
    <x v="14"/>
  </r>
  <r>
    <n v="92799"/>
    <x v="36"/>
    <x v="33"/>
    <s v="1"/>
    <s v="71110"/>
    <x v="2"/>
    <s v="90"/>
    <n v="24.52"/>
    <n v="0"/>
    <s v="Payables Trx Entry"/>
    <n v="4"/>
    <s v="armogansh"/>
    <s v="070519"/>
    <x v="68"/>
  </r>
  <r>
    <n v="92810"/>
    <x v="36"/>
    <x v="77"/>
    <s v="1"/>
    <s v="71115"/>
    <x v="5"/>
    <s v="70"/>
    <n v="750"/>
    <n v="0"/>
    <s v="Payables Trx Entry"/>
    <n v="4"/>
    <s v="armogansh"/>
    <s v="14031220"/>
    <x v="63"/>
  </r>
  <r>
    <n v="92810"/>
    <x v="36"/>
    <x v="77"/>
    <s v="1"/>
    <s v="71115"/>
    <x v="5"/>
    <s v="70"/>
    <n v="14.18"/>
    <n v="0"/>
    <s v="Payables Trx Entry"/>
    <n v="4"/>
    <s v="armogansh"/>
    <s v="14031220"/>
    <x v="63"/>
  </r>
  <r>
    <n v="92811"/>
    <x v="36"/>
    <x v="5"/>
    <s v="1"/>
    <s v="71182"/>
    <x v="1"/>
    <s v="20"/>
    <n v="19.2"/>
    <n v="0"/>
    <s v="Payables Trx Entry"/>
    <n v="4"/>
    <s v="armogansh"/>
    <s v="071019"/>
    <x v="45"/>
  </r>
  <r>
    <n v="92811"/>
    <x v="36"/>
    <x v="5"/>
    <s v="1"/>
    <s v="71182"/>
    <x v="1"/>
    <s v="20"/>
    <n v="0.36"/>
    <n v="0"/>
    <s v="Payables Trx Entry"/>
    <n v="4"/>
    <s v="armogansh"/>
    <s v="071019"/>
    <x v="45"/>
  </r>
  <r>
    <n v="92812"/>
    <x v="36"/>
    <x v="85"/>
    <s v="1"/>
    <s v="71110"/>
    <x v="4"/>
    <s v="90"/>
    <n v="531.41"/>
    <n v="0"/>
    <s v="Payables Trx Entry"/>
    <n v="4"/>
    <s v="armogansh"/>
    <s v="071219"/>
    <x v="53"/>
  </r>
  <r>
    <n v="92815"/>
    <x v="36"/>
    <x v="30"/>
    <s v="1"/>
    <s v="71115"/>
    <x v="8"/>
    <s v="70"/>
    <n v="1.02"/>
    <n v="0"/>
    <s v="customer # 1624528"/>
    <n v="4"/>
    <s v="armogansh"/>
    <s v="9674813882"/>
    <x v="69"/>
  </r>
  <r>
    <n v="92817"/>
    <x v="36"/>
    <x v="79"/>
    <s v="1"/>
    <s v="71140"/>
    <x v="8"/>
    <s v="80"/>
    <n v="4.01"/>
    <n v="0"/>
    <s v="Payables Trx Entry"/>
    <n v="4"/>
    <s v="armogansh"/>
    <s v="441925039"/>
    <x v="24"/>
  </r>
  <r>
    <n v="92817"/>
    <x v="36"/>
    <x v="79"/>
    <s v="1"/>
    <s v="71140"/>
    <x v="8"/>
    <s v="80"/>
    <n v="0.08"/>
    <n v="0"/>
    <s v="Payables Trx Entry"/>
    <n v="4"/>
    <s v="armogansh"/>
    <s v="441925039"/>
    <x v="24"/>
  </r>
  <r>
    <n v="92817"/>
    <x v="36"/>
    <x v="84"/>
    <s v="1"/>
    <s v="712952014"/>
    <x v="8"/>
    <s v="10"/>
    <n v="4.01"/>
    <n v="0"/>
    <s v="Payables Trx Entry"/>
    <n v="4"/>
    <s v="armogansh"/>
    <s v="441925039"/>
    <x v="24"/>
  </r>
  <r>
    <n v="92817"/>
    <x v="36"/>
    <x v="84"/>
    <s v="1"/>
    <s v="712952014"/>
    <x v="8"/>
    <s v="10"/>
    <n v="0.08"/>
    <n v="0"/>
    <s v="Payables Trx Entry"/>
    <n v="4"/>
    <s v="armogansh"/>
    <s v="441925039"/>
    <x v="24"/>
  </r>
  <r>
    <n v="92817"/>
    <x v="36"/>
    <x v="66"/>
    <s v="1"/>
    <s v="71455014"/>
    <x v="8"/>
    <s v="30"/>
    <n v="4.01"/>
    <n v="0"/>
    <s v="Payables Trx Entry"/>
    <n v="4"/>
    <s v="armogansh"/>
    <s v="441925039"/>
    <x v="24"/>
  </r>
  <r>
    <n v="92817"/>
    <x v="36"/>
    <x v="66"/>
    <s v="1"/>
    <s v="71455014"/>
    <x v="8"/>
    <s v="30"/>
    <n v="0.08"/>
    <n v="0"/>
    <s v="Payables Trx Entry"/>
    <n v="4"/>
    <s v="armogansh"/>
    <s v="441925039"/>
    <x v="24"/>
  </r>
  <r>
    <n v="92843"/>
    <x v="36"/>
    <x v="6"/>
    <s v="1"/>
    <s v="7120510"/>
    <x v="1"/>
    <s v="10"/>
    <n v="99.42"/>
    <n v="0"/>
    <s v="Payables Trx Entry"/>
    <n v="4"/>
    <s v="armogansh"/>
    <s v="071619"/>
    <x v="34"/>
  </r>
  <r>
    <n v="92843"/>
    <x v="36"/>
    <x v="6"/>
    <s v="1"/>
    <s v="7120510"/>
    <x v="1"/>
    <s v="10"/>
    <n v="1.88"/>
    <n v="0"/>
    <s v="Payables Trx Entry"/>
    <n v="4"/>
    <s v="armogansh"/>
    <s v="071619"/>
    <x v="34"/>
  </r>
  <r>
    <n v="92843"/>
    <x v="36"/>
    <x v="39"/>
    <s v="1"/>
    <s v="7120510"/>
    <x v="2"/>
    <s v="10"/>
    <n v="33.729999999999997"/>
    <n v="0"/>
    <s v="Payables Trx Entry"/>
    <n v="4"/>
    <s v="armogansh"/>
    <s v="071619"/>
    <x v="34"/>
  </r>
  <r>
    <n v="92843"/>
    <x v="36"/>
    <x v="39"/>
    <s v="1"/>
    <s v="7120510"/>
    <x v="2"/>
    <s v="10"/>
    <n v="0.51"/>
    <n v="0"/>
    <s v="Payables Trx Entry"/>
    <n v="4"/>
    <s v="armogansh"/>
    <s v="071619"/>
    <x v="34"/>
  </r>
  <r>
    <n v="92844"/>
    <x v="36"/>
    <x v="62"/>
    <s v="1"/>
    <s v="71165"/>
    <x v="8"/>
    <s v=""/>
    <n v="66.73"/>
    <n v="0"/>
    <s v="Payables Trx Entry"/>
    <n v="4"/>
    <s v="armogansh"/>
    <s v="2-394-47914"/>
    <x v="70"/>
  </r>
  <r>
    <n v="92848"/>
    <x v="36"/>
    <x v="29"/>
    <s v="1"/>
    <s v="71120"/>
    <x v="15"/>
    <s v="80"/>
    <n v="356"/>
    <n v="0"/>
    <s v="Payables Trx Entry"/>
    <n v="4"/>
    <s v="armogansh"/>
    <s v="12301990"/>
    <x v="25"/>
  </r>
  <r>
    <n v="92848"/>
    <x v="36"/>
    <x v="29"/>
    <s v="1"/>
    <s v="71120"/>
    <x v="15"/>
    <s v="80"/>
    <n v="6.73"/>
    <n v="0"/>
    <s v="Payables Trx Entry"/>
    <n v="4"/>
    <s v="armogansh"/>
    <s v="12301990"/>
    <x v="25"/>
  </r>
  <r>
    <n v="92849"/>
    <x v="36"/>
    <x v="70"/>
    <s v="1"/>
    <s v="71110"/>
    <x v="15"/>
    <s v="90"/>
    <n v="568.29999999999995"/>
    <n v="0"/>
    <s v="Payables Trx Entry"/>
    <n v="4"/>
    <s v="armogansh"/>
    <s v="12301912"/>
    <x v="25"/>
  </r>
  <r>
    <n v="92849"/>
    <x v="36"/>
    <x v="70"/>
    <s v="1"/>
    <s v="71110"/>
    <x v="15"/>
    <s v="90"/>
    <n v="10.74"/>
    <n v="0"/>
    <s v="Payables Trx Entry"/>
    <n v="4"/>
    <s v="armogansh"/>
    <s v="12301912"/>
    <x v="25"/>
  </r>
  <r>
    <n v="92851"/>
    <x v="36"/>
    <x v="70"/>
    <s v="1"/>
    <s v="71110"/>
    <x v="15"/>
    <s v="90"/>
    <n v="18486"/>
    <n v="0"/>
    <s v="Project: Integration with HRH"/>
    <n v="4"/>
    <s v="armogansh"/>
    <s v="12302365"/>
    <x v="25"/>
  </r>
  <r>
    <n v="92851"/>
    <x v="36"/>
    <x v="70"/>
    <s v="1"/>
    <s v="71110"/>
    <x v="15"/>
    <s v="90"/>
    <n v="349.42"/>
    <n v="0"/>
    <s v="Project: Integration with HRH"/>
    <n v="4"/>
    <s v="armogansh"/>
    <s v="12302365"/>
    <x v="25"/>
  </r>
  <r>
    <n v="92852"/>
    <x v="36"/>
    <x v="70"/>
    <s v="1"/>
    <s v="71110"/>
    <x v="15"/>
    <s v="90"/>
    <n v="9354.18"/>
    <n v="0"/>
    <s v="Payables Trx Entry"/>
    <n v="4"/>
    <s v="armogansh"/>
    <s v="12299328"/>
    <x v="25"/>
  </r>
  <r>
    <n v="92852"/>
    <x v="36"/>
    <x v="70"/>
    <s v="1"/>
    <s v="71110"/>
    <x v="15"/>
    <s v="90"/>
    <n v="176.81"/>
    <n v="0"/>
    <s v="Payables Trx Entry"/>
    <n v="4"/>
    <s v="armogansh"/>
    <s v="12299328"/>
    <x v="25"/>
  </r>
  <r>
    <n v="92853"/>
    <x v="36"/>
    <x v="70"/>
    <s v="1"/>
    <s v="71110"/>
    <x v="15"/>
    <s v="90"/>
    <n v="1930.5"/>
    <n v="0"/>
    <s v="Payables Trx Entry"/>
    <n v="4"/>
    <s v="armogansh"/>
    <s v="12297473"/>
    <x v="25"/>
  </r>
  <r>
    <n v="92853"/>
    <x v="36"/>
    <x v="70"/>
    <s v="1"/>
    <s v="71110"/>
    <x v="15"/>
    <s v="90"/>
    <n v="36.49"/>
    <n v="0"/>
    <s v="Payables Trx Entry"/>
    <n v="4"/>
    <s v="armogansh"/>
    <s v="12297473"/>
    <x v="25"/>
  </r>
  <r>
    <n v="92854"/>
    <x v="36"/>
    <x v="29"/>
    <s v="1"/>
    <s v="71120"/>
    <x v="15"/>
    <s v="80"/>
    <n v="267.5"/>
    <n v="0"/>
    <s v="Payables Trx Entry"/>
    <n v="4"/>
    <s v="armogansh"/>
    <s v="12297324"/>
    <x v="25"/>
  </r>
  <r>
    <n v="92854"/>
    <x v="36"/>
    <x v="29"/>
    <s v="1"/>
    <s v="71120"/>
    <x v="15"/>
    <s v="80"/>
    <n v="183"/>
    <n v="0"/>
    <s v="Payables Trx Entry"/>
    <n v="4"/>
    <s v="armogansh"/>
    <s v="12297324"/>
    <x v="25"/>
  </r>
  <r>
    <n v="92854"/>
    <x v="36"/>
    <x v="29"/>
    <s v="1"/>
    <s v="71120"/>
    <x v="15"/>
    <s v="80"/>
    <n v="5.0599999999999996"/>
    <n v="0"/>
    <s v="Payables Trx Entry"/>
    <n v="4"/>
    <s v="armogansh"/>
    <s v="12297324"/>
    <x v="25"/>
  </r>
  <r>
    <n v="92855"/>
    <x v="36"/>
    <x v="70"/>
    <s v="1"/>
    <s v="71110"/>
    <x v="15"/>
    <s v="90"/>
    <n v="2136"/>
    <n v="0"/>
    <s v="Payables Trx Entry"/>
    <n v="4"/>
    <s v="armogansh"/>
    <s v="12297223"/>
    <x v="25"/>
  </r>
  <r>
    <n v="92855"/>
    <x v="36"/>
    <x v="70"/>
    <s v="1"/>
    <s v="71110"/>
    <x v="15"/>
    <s v="90"/>
    <n v="40.369999999999997"/>
    <n v="0"/>
    <s v="Payables Trx Entry"/>
    <n v="4"/>
    <s v="armogansh"/>
    <s v="12297223"/>
    <x v="25"/>
  </r>
  <r>
    <n v="92856"/>
    <x v="36"/>
    <x v="70"/>
    <s v="1"/>
    <s v="71110"/>
    <x v="15"/>
    <s v="90"/>
    <n v="23546.05"/>
    <n v="0"/>
    <s v="Payables Trx Entry"/>
    <n v="4"/>
    <s v="armogansh"/>
    <s v="12297093"/>
    <x v="25"/>
  </r>
  <r>
    <n v="92856"/>
    <x v="36"/>
    <x v="70"/>
    <s v="1"/>
    <s v="71110"/>
    <x v="15"/>
    <s v="90"/>
    <n v="445.07"/>
    <n v="0"/>
    <s v="Payables Trx Entry"/>
    <n v="4"/>
    <s v="armogansh"/>
    <s v="12297093"/>
    <x v="25"/>
  </r>
  <r>
    <n v="92857"/>
    <x v="36"/>
    <x v="86"/>
    <s v="1"/>
    <s v="7111050"/>
    <x v="26"/>
    <s v="90"/>
    <n v="38400"/>
    <n v="0"/>
    <s v="June 1- June30-2019"/>
    <n v="4"/>
    <s v="armogansh"/>
    <s v="1906"/>
    <x v="44"/>
  </r>
  <r>
    <n v="92857"/>
    <x v="36"/>
    <x v="86"/>
    <s v="1"/>
    <s v="7111050"/>
    <x v="26"/>
    <s v="90"/>
    <n v="725.84"/>
    <n v="0"/>
    <s v="June 1- June30-2019"/>
    <n v="4"/>
    <s v="armogansh"/>
    <s v="1906"/>
    <x v="44"/>
  </r>
  <r>
    <n v="92876"/>
    <x v="35"/>
    <x v="13"/>
    <s v="1"/>
    <s v="719203101"/>
    <x v="9"/>
    <s v="95"/>
    <n v="1957"/>
    <n v="0"/>
    <s v="Payables Trx Entry"/>
    <n v="4"/>
    <s v="armogansh"/>
    <s v="070419-233609968009"/>
    <x v="11"/>
  </r>
  <r>
    <n v="92876"/>
    <x v="35"/>
    <x v="13"/>
    <s v="1"/>
    <s v="719203101"/>
    <x v="9"/>
    <s v="95"/>
    <n v="36.99"/>
    <n v="0"/>
    <s v="Payables Trx Entry"/>
    <n v="4"/>
    <s v="armogansh"/>
    <s v="070419-233609968009"/>
    <x v="11"/>
  </r>
  <r>
    <n v="92877"/>
    <x v="35"/>
    <x v="13"/>
    <s v="1"/>
    <s v="719203101"/>
    <x v="9"/>
    <s v="95"/>
    <n v="89.45"/>
    <n v="0"/>
    <s v="Payables Trx Entry"/>
    <n v="4"/>
    <s v="armogansh"/>
    <s v="070819-233695088700"/>
    <x v="11"/>
  </r>
  <r>
    <n v="92877"/>
    <x v="35"/>
    <x v="13"/>
    <s v="1"/>
    <s v="719203101"/>
    <x v="9"/>
    <s v="95"/>
    <n v="1.69"/>
    <n v="0"/>
    <s v="Payables Trx Entry"/>
    <n v="4"/>
    <s v="armogansh"/>
    <s v="070819-233695088700"/>
    <x v="11"/>
  </r>
  <r>
    <n v="92878"/>
    <x v="35"/>
    <x v="22"/>
    <s v="1"/>
    <s v="71125"/>
    <x v="3"/>
    <s v="60"/>
    <n v="364.7"/>
    <n v="0"/>
    <s v="Payables Trx Entry"/>
    <n v="4"/>
    <s v="armogansh"/>
    <s v="071019-4167627080779"/>
    <x v="22"/>
  </r>
  <r>
    <n v="92878"/>
    <x v="35"/>
    <x v="22"/>
    <s v="1"/>
    <s v="71125"/>
    <x v="3"/>
    <s v="60"/>
    <n v="6.89"/>
    <n v="0"/>
    <s v="Payables Trx Entry"/>
    <n v="4"/>
    <s v="armogansh"/>
    <s v="071019-4167627080779"/>
    <x v="22"/>
  </r>
  <r>
    <n v="92913"/>
    <x v="35"/>
    <x v="87"/>
    <s v="1"/>
    <s v="71120"/>
    <x v="25"/>
    <s v="80"/>
    <n v="160.77000000000001"/>
    <n v="0"/>
    <s v="Payables Trx Entry"/>
    <n v="4"/>
    <s v="armogansh"/>
    <s v="072219"/>
    <x v="71"/>
  </r>
  <r>
    <n v="92913"/>
    <x v="35"/>
    <x v="87"/>
    <s v="1"/>
    <s v="71120"/>
    <x v="25"/>
    <s v="80"/>
    <n v="3.04"/>
    <n v="0"/>
    <s v="Payables Trx Entry"/>
    <n v="4"/>
    <s v="armogansh"/>
    <s v="072219"/>
    <x v="71"/>
  </r>
  <r>
    <n v="92988"/>
    <x v="37"/>
    <x v="42"/>
    <s v="1"/>
    <s v="7148510"/>
    <x v="22"/>
    <s v="20"/>
    <n v="666.7"/>
    <n v="0"/>
    <s v="Payables Trx Entry"/>
    <n v="4"/>
    <s v="armogansh"/>
    <s v="593"/>
    <x v="36"/>
  </r>
  <r>
    <n v="92989"/>
    <x v="37"/>
    <x v="88"/>
    <s v="1"/>
    <s v="7144005"/>
    <x v="10"/>
    <s v="40"/>
    <n v="448.28"/>
    <n v="0"/>
    <s v="Payables Trx Entry"/>
    <n v="4"/>
    <s v="armogansh"/>
    <s v="072419"/>
    <x v="8"/>
  </r>
  <r>
    <n v="92989"/>
    <x v="37"/>
    <x v="88"/>
    <s v="1"/>
    <s v="7144005"/>
    <x v="10"/>
    <s v="40"/>
    <n v="36.25"/>
    <n v="0"/>
    <s v="Payables Trx Entry"/>
    <n v="4"/>
    <s v="armogansh"/>
    <s v="072419"/>
    <x v="8"/>
  </r>
  <r>
    <n v="92989"/>
    <x v="37"/>
    <x v="88"/>
    <s v="1"/>
    <s v="7144005"/>
    <x v="10"/>
    <s v="40"/>
    <n v="8.4700000000000006"/>
    <n v="0"/>
    <s v="Payables Trx Entry"/>
    <n v="4"/>
    <s v="armogansh"/>
    <s v="072419"/>
    <x v="8"/>
  </r>
  <r>
    <n v="92989"/>
    <x v="37"/>
    <x v="89"/>
    <s v="1"/>
    <s v="7144005"/>
    <x v="2"/>
    <s v="40"/>
    <n v="74.069999999999993"/>
    <n v="0"/>
    <s v="Payables Trx Entry"/>
    <n v="4"/>
    <s v="armogansh"/>
    <s v="072419"/>
    <x v="8"/>
  </r>
  <r>
    <n v="92990"/>
    <x v="37"/>
    <x v="45"/>
    <s v="1"/>
    <s v="7144005"/>
    <x v="8"/>
    <s v="40"/>
    <n v="28.01"/>
    <n v="0"/>
    <s v="Payables Trx Entry"/>
    <n v="4"/>
    <s v="armogansh"/>
    <s v="0088407051-01"/>
    <x v="56"/>
  </r>
  <r>
    <n v="93007"/>
    <x v="37"/>
    <x v="75"/>
    <s v="1"/>
    <s v="7111040"/>
    <x v="29"/>
    <s v="90"/>
    <n v="500"/>
    <n v="0"/>
    <s v="Payables Trx Entry"/>
    <n v="4"/>
    <s v="armogansh"/>
    <s v="1481"/>
    <x v="72"/>
  </r>
  <r>
    <n v="93007"/>
    <x v="37"/>
    <x v="75"/>
    <s v="1"/>
    <s v="7111040"/>
    <x v="29"/>
    <s v="90"/>
    <n v="9.4499999999999993"/>
    <n v="0"/>
    <s v="Payables Trx Entry"/>
    <n v="4"/>
    <s v="armogansh"/>
    <s v="1481"/>
    <x v="72"/>
  </r>
  <r>
    <n v="93008"/>
    <x v="37"/>
    <x v="75"/>
    <s v="1"/>
    <s v="7111040"/>
    <x v="29"/>
    <s v="90"/>
    <n v="800"/>
    <n v="0"/>
    <s v="Payables Trx Entry"/>
    <n v="4"/>
    <s v="armogansh"/>
    <s v="1480"/>
    <x v="72"/>
  </r>
  <r>
    <n v="93008"/>
    <x v="37"/>
    <x v="75"/>
    <s v="1"/>
    <s v="7111040"/>
    <x v="29"/>
    <s v="90"/>
    <n v="15.12"/>
    <n v="0"/>
    <s v="Payables Trx Entry"/>
    <n v="4"/>
    <s v="armogansh"/>
    <s v="1480"/>
    <x v="72"/>
  </r>
  <r>
    <n v="94664"/>
    <x v="34"/>
    <x v="33"/>
    <s v="1"/>
    <s v="71110"/>
    <x v="2"/>
    <s v="90"/>
    <n v="9.17"/>
    <n v="0"/>
    <s v="Payables Trx Entry"/>
    <n v="6"/>
    <s v="lewisiv0850"/>
    <s v="091219"/>
    <x v="2"/>
  </r>
  <r>
    <n v="94664"/>
    <x v="34"/>
    <x v="4"/>
    <s v="1"/>
    <s v="71110"/>
    <x v="3"/>
    <s v="90"/>
    <n v="140"/>
    <n v="0"/>
    <s v="Payables Trx Entry"/>
    <n v="6"/>
    <s v="lewisiv0850"/>
    <s v="091219"/>
    <x v="2"/>
  </r>
  <r>
    <n v="94664"/>
    <x v="34"/>
    <x v="4"/>
    <s v="1"/>
    <s v="71110"/>
    <x v="3"/>
    <s v="90"/>
    <n v="2.65"/>
    <n v="0"/>
    <s v="Payables Trx Entry"/>
    <n v="6"/>
    <s v="lewisiv0850"/>
    <s v="091219"/>
    <x v="2"/>
  </r>
  <r>
    <n v="94665"/>
    <x v="34"/>
    <x v="33"/>
    <s v="1"/>
    <s v="71110"/>
    <x v="2"/>
    <s v="90"/>
    <n v="98.69"/>
    <n v="0"/>
    <s v="Payables Trx Entry"/>
    <n v="6"/>
    <s v="lewisiv0850"/>
    <s v="091219-2"/>
    <x v="2"/>
  </r>
  <r>
    <n v="93227"/>
    <x v="38"/>
    <x v="1"/>
    <s v="1"/>
    <s v="71120"/>
    <x v="1"/>
    <s v="80"/>
    <n v="26.24"/>
    <n v="0"/>
    <s v="Payables Trx Entry"/>
    <n v="4"/>
    <s v="armogansh"/>
    <s v="072619"/>
    <x v="1"/>
  </r>
  <r>
    <n v="93227"/>
    <x v="38"/>
    <x v="1"/>
    <s v="1"/>
    <s v="71120"/>
    <x v="1"/>
    <s v="80"/>
    <n v="0.5"/>
    <n v="0"/>
    <s v="Payables Trx Entry"/>
    <n v="4"/>
    <s v="armogansh"/>
    <s v="072619"/>
    <x v="1"/>
  </r>
  <r>
    <n v="93229"/>
    <x v="38"/>
    <x v="5"/>
    <s v="1"/>
    <s v="71182"/>
    <x v="1"/>
    <s v="20"/>
    <n v="120.81"/>
    <n v="0"/>
    <s v="Payables Trx Entry"/>
    <n v="4"/>
    <s v="armogansh"/>
    <s v="072619"/>
    <x v="45"/>
  </r>
  <r>
    <n v="93229"/>
    <x v="38"/>
    <x v="5"/>
    <s v="1"/>
    <s v="71182"/>
    <x v="1"/>
    <s v="20"/>
    <n v="2.2799999999999998"/>
    <n v="0"/>
    <s v="Payables Trx Entry"/>
    <n v="4"/>
    <s v="armogansh"/>
    <s v="072619"/>
    <x v="45"/>
  </r>
  <r>
    <n v="93255"/>
    <x v="38"/>
    <x v="90"/>
    <s v="1"/>
    <s v="71165"/>
    <x v="4"/>
    <s v="50"/>
    <n v="316.81"/>
    <n v="0"/>
    <s v="Payables Trx Entry"/>
    <n v="4"/>
    <s v="armogansh"/>
    <s v="072919"/>
    <x v="73"/>
  </r>
  <r>
    <n v="93255"/>
    <x v="38"/>
    <x v="90"/>
    <s v="1"/>
    <s v="71165"/>
    <x v="4"/>
    <s v="50"/>
    <n v="52.5"/>
    <n v="0"/>
    <s v="Payables Trx Entry"/>
    <n v="4"/>
    <s v="armogansh"/>
    <s v="072919"/>
    <x v="73"/>
  </r>
  <r>
    <n v="93255"/>
    <x v="38"/>
    <x v="90"/>
    <s v="1"/>
    <s v="71165"/>
    <x v="4"/>
    <s v="50"/>
    <n v="579.48"/>
    <n v="0"/>
    <s v="Payables Trx Entry"/>
    <n v="4"/>
    <s v="armogansh"/>
    <s v="072919"/>
    <x v="73"/>
  </r>
  <r>
    <n v="93255"/>
    <x v="38"/>
    <x v="90"/>
    <s v="1"/>
    <s v="71165"/>
    <x v="4"/>
    <s v="50"/>
    <n v="0.38"/>
    <n v="0"/>
    <s v="Payables Trx Entry"/>
    <n v="4"/>
    <s v="armogansh"/>
    <s v="072919"/>
    <x v="73"/>
  </r>
  <r>
    <n v="93329"/>
    <x v="39"/>
    <x v="25"/>
    <s v="1"/>
    <s v="71120"/>
    <x v="8"/>
    <s v="80"/>
    <n v="0.09"/>
    <n v="0"/>
    <s v="MAT10158 PO8742"/>
    <n v="4"/>
    <s v="armogansh"/>
    <s v="4443"/>
    <x v="31"/>
  </r>
  <r>
    <n v="93384"/>
    <x v="39"/>
    <x v="54"/>
    <s v="1"/>
    <s v="71115"/>
    <x v="1"/>
    <s v="70"/>
    <n v="28.04"/>
    <n v="0"/>
    <s v="Royal Bank Deposit Biweekly"/>
    <n v="4"/>
    <s v="armogansh"/>
    <s v="073119"/>
    <x v="74"/>
  </r>
  <r>
    <n v="93384"/>
    <x v="39"/>
    <x v="54"/>
    <s v="1"/>
    <s v="71115"/>
    <x v="1"/>
    <s v="70"/>
    <n v="0.53"/>
    <n v="0"/>
    <s v="Royal Bank Deposit Biweekly"/>
    <n v="4"/>
    <s v="armogansh"/>
    <s v="073119"/>
    <x v="74"/>
  </r>
  <r>
    <n v="93386"/>
    <x v="39"/>
    <x v="42"/>
    <s v="1"/>
    <s v="7148510"/>
    <x v="22"/>
    <s v="20"/>
    <n v="666.7"/>
    <n v="0"/>
    <s v="Payables Trx Entry"/>
    <n v="4"/>
    <s v="armogansh"/>
    <s v="585"/>
    <x v="36"/>
  </r>
  <r>
    <n v="93387"/>
    <x v="39"/>
    <x v="42"/>
    <s v="1"/>
    <s v="7148510"/>
    <x v="22"/>
    <s v="20"/>
    <n v="666.7"/>
    <n v="0"/>
    <s v="Payables Trx Entry"/>
    <n v="4"/>
    <s v="armogansh"/>
    <s v="666.70"/>
    <x v="36"/>
  </r>
  <r>
    <n v="93394"/>
    <x v="39"/>
    <x v="31"/>
    <s v="1"/>
    <s v="71125"/>
    <x v="1"/>
    <s v="60"/>
    <n v="20.350000000000001"/>
    <n v="0"/>
    <s v="Payables Trx Entry"/>
    <n v="4"/>
    <s v="armogansh"/>
    <s v="073019"/>
    <x v="46"/>
  </r>
  <r>
    <n v="93394"/>
    <x v="39"/>
    <x v="31"/>
    <s v="1"/>
    <s v="71125"/>
    <x v="1"/>
    <s v="60"/>
    <n v="0.39"/>
    <n v="0"/>
    <s v="Payables Trx Entry"/>
    <n v="4"/>
    <s v="armogansh"/>
    <s v="073019"/>
    <x v="46"/>
  </r>
  <r>
    <n v="93411"/>
    <x v="39"/>
    <x v="41"/>
    <s v="1"/>
    <s v="71130"/>
    <x v="21"/>
    <s v="60"/>
    <n v="530"/>
    <n v="0"/>
    <s v="Payables Trx Entry"/>
    <n v="4"/>
    <s v="armogansh"/>
    <s v="072519"/>
    <x v="35"/>
  </r>
  <r>
    <n v="93411"/>
    <x v="39"/>
    <x v="41"/>
    <s v="1"/>
    <s v="71130"/>
    <x v="21"/>
    <s v="60"/>
    <n v="56.7"/>
    <n v="0"/>
    <s v="Payables Trx Entry"/>
    <n v="4"/>
    <s v="armogansh"/>
    <s v="072519"/>
    <x v="35"/>
  </r>
  <r>
    <n v="93411"/>
    <x v="39"/>
    <x v="41"/>
    <s v="1"/>
    <s v="71130"/>
    <x v="21"/>
    <s v="60"/>
    <n v="9.4499999999999993"/>
    <n v="0"/>
    <s v="Payables Trx Entry"/>
    <n v="4"/>
    <s v="armogansh"/>
    <s v="072519"/>
    <x v="35"/>
  </r>
  <r>
    <n v="93448"/>
    <x v="39"/>
    <x v="22"/>
    <s v="1"/>
    <s v="71125"/>
    <x v="3"/>
    <s v="60"/>
    <n v="1417.67"/>
    <n v="0"/>
    <s v="Payables Trx Entry"/>
    <n v="4"/>
    <s v="armogansh"/>
    <s v="072719-514281473"/>
    <x v="20"/>
  </r>
  <r>
    <n v="93448"/>
    <x v="39"/>
    <x v="22"/>
    <s v="1"/>
    <s v="71125"/>
    <x v="3"/>
    <s v="60"/>
    <n v="26.9"/>
    <n v="0"/>
    <s v="Payables Trx Entry"/>
    <n v="4"/>
    <s v="armogansh"/>
    <s v="072719-514281473"/>
    <x v="20"/>
  </r>
  <r>
    <n v="93523"/>
    <x v="40"/>
    <x v="6"/>
    <s v="1"/>
    <s v="7120510"/>
    <x v="1"/>
    <s v="10"/>
    <n v="17.73"/>
    <n v="0"/>
    <s v="Payables Trx Entry"/>
    <n v="5"/>
    <s v="chenli"/>
    <s v="080719"/>
    <x v="6"/>
  </r>
  <r>
    <n v="93523"/>
    <x v="40"/>
    <x v="6"/>
    <s v="1"/>
    <s v="7120510"/>
    <x v="1"/>
    <s v="10"/>
    <n v="0.34"/>
    <n v="0"/>
    <s v="Payables Trx Entry"/>
    <n v="5"/>
    <s v="chenli"/>
    <s v="080719"/>
    <x v="6"/>
  </r>
  <r>
    <n v="93526"/>
    <x v="40"/>
    <x v="85"/>
    <s v="1"/>
    <s v="71110"/>
    <x v="4"/>
    <s v="90"/>
    <n v="1100"/>
    <n v="0"/>
    <s v="Payables Trx Entry"/>
    <n v="5"/>
    <s v="chenli"/>
    <s v="080919-104774"/>
    <x v="75"/>
  </r>
  <r>
    <n v="93526"/>
    <x v="40"/>
    <x v="85"/>
    <s v="1"/>
    <s v="71110"/>
    <x v="4"/>
    <s v="90"/>
    <n v="20.79"/>
    <n v="0"/>
    <s v="Payables Trx Entry"/>
    <n v="5"/>
    <s v="chenli"/>
    <s v="080919-104774"/>
    <x v="75"/>
  </r>
  <r>
    <n v="93527"/>
    <x v="40"/>
    <x v="23"/>
    <s v="1"/>
    <s v="71115"/>
    <x v="4"/>
    <s v="70"/>
    <n v="1100"/>
    <n v="0"/>
    <s v="Payables Trx Entry"/>
    <n v="5"/>
    <s v="chenli"/>
    <s v="080919-104775"/>
    <x v="75"/>
  </r>
  <r>
    <n v="93527"/>
    <x v="40"/>
    <x v="23"/>
    <s v="1"/>
    <s v="71115"/>
    <x v="4"/>
    <s v="70"/>
    <n v="20.79"/>
    <n v="0"/>
    <s v="Payables Trx Entry"/>
    <n v="5"/>
    <s v="chenli"/>
    <s v="080919-104775"/>
    <x v="75"/>
  </r>
  <r>
    <n v="93529"/>
    <x v="40"/>
    <x v="51"/>
    <s v="1"/>
    <s v="71165"/>
    <x v="10"/>
    <s v="50"/>
    <n v="40"/>
    <n v="0"/>
    <s v="Payables Trx Entry"/>
    <n v="5"/>
    <s v="chenli"/>
    <s v="3357117"/>
    <x v="42"/>
  </r>
  <r>
    <n v="93530"/>
    <x v="40"/>
    <x v="51"/>
    <s v="1"/>
    <s v="71165"/>
    <x v="10"/>
    <s v="50"/>
    <n v="80"/>
    <n v="0"/>
    <s v="Payables Trx Entry"/>
    <n v="5"/>
    <s v="chenli"/>
    <s v="3356370"/>
    <x v="42"/>
  </r>
  <r>
    <n v="93531"/>
    <x v="40"/>
    <x v="51"/>
    <s v="1"/>
    <s v="71165"/>
    <x v="10"/>
    <s v="50"/>
    <n v="80"/>
    <n v="0"/>
    <s v="Payables Trx Entry"/>
    <n v="5"/>
    <s v="chenli"/>
    <s v="3357116"/>
    <x v="42"/>
  </r>
  <r>
    <n v="93532"/>
    <x v="40"/>
    <x v="51"/>
    <s v="1"/>
    <s v="71165"/>
    <x v="10"/>
    <s v="50"/>
    <n v="80"/>
    <n v="0"/>
    <s v="Payables Trx Entry"/>
    <n v="5"/>
    <s v="chenli"/>
    <s v="3356369"/>
    <x v="42"/>
  </r>
  <r>
    <n v="93546"/>
    <x v="40"/>
    <x v="24"/>
    <s v="1"/>
    <s v="71115"/>
    <x v="2"/>
    <s v="70"/>
    <n v="44.5"/>
    <n v="0"/>
    <s v="Payables Trx Entry"/>
    <n v="5"/>
    <s v="chenli"/>
    <s v="081219"/>
    <x v="76"/>
  </r>
  <r>
    <n v="93546"/>
    <x v="40"/>
    <x v="24"/>
    <s v="1"/>
    <s v="71115"/>
    <x v="2"/>
    <s v="70"/>
    <n v="5"/>
    <n v="0"/>
    <s v="Payables Trx Entry"/>
    <n v="5"/>
    <s v="chenli"/>
    <s v="081219"/>
    <x v="76"/>
  </r>
  <r>
    <n v="93546"/>
    <x v="40"/>
    <x v="24"/>
    <s v="1"/>
    <s v="71115"/>
    <x v="2"/>
    <s v="70"/>
    <n v="0.84"/>
    <n v="0"/>
    <s v="Payables Trx Entry"/>
    <n v="5"/>
    <s v="chenli"/>
    <s v="081219"/>
    <x v="76"/>
  </r>
  <r>
    <n v="93547"/>
    <x v="39"/>
    <x v="16"/>
    <s v="1"/>
    <s v="71125"/>
    <x v="11"/>
    <s v="60"/>
    <n v="273.99"/>
    <n v="0"/>
    <s v="ACCOUNT # 810389- Internet ser"/>
    <n v="4"/>
    <s v="chenli"/>
    <s v="46771805"/>
    <x v="64"/>
  </r>
  <r>
    <n v="93547"/>
    <x v="39"/>
    <x v="16"/>
    <s v="1"/>
    <s v="71125"/>
    <x v="11"/>
    <s v="60"/>
    <n v="5.18"/>
    <n v="0"/>
    <s v="ACCOUNT # 810389- Internet ser"/>
    <n v="4"/>
    <s v="chenli"/>
    <s v="46771805"/>
    <x v="64"/>
  </r>
  <r>
    <n v="93548"/>
    <x v="39"/>
    <x v="22"/>
    <s v="1"/>
    <s v="71125"/>
    <x v="30"/>
    <s v="60"/>
    <n v="98.34"/>
    <n v="0"/>
    <s v="Payables Trx Entry"/>
    <n v="4"/>
    <s v="chenli"/>
    <s v="071019-4167627316001"/>
    <x v="22"/>
  </r>
  <r>
    <n v="93548"/>
    <x v="39"/>
    <x v="22"/>
    <s v="1"/>
    <s v="71125"/>
    <x v="30"/>
    <s v="60"/>
    <n v="1.86"/>
    <n v="0"/>
    <s v="Payables Trx Entry"/>
    <n v="4"/>
    <s v="chenli"/>
    <s v="071019-4167627316001"/>
    <x v="22"/>
  </r>
  <r>
    <n v="93548"/>
    <x v="39"/>
    <x v="22"/>
    <s v="1"/>
    <s v="71125"/>
    <x v="3"/>
    <s v="60"/>
    <n v="2648.61"/>
    <n v="0"/>
    <s v="Payables Trx Entry"/>
    <n v="4"/>
    <s v="chenli"/>
    <s v="071019-4167627316001"/>
    <x v="22"/>
  </r>
  <r>
    <n v="93548"/>
    <x v="39"/>
    <x v="22"/>
    <s v="1"/>
    <s v="71125"/>
    <x v="3"/>
    <s v="60"/>
    <n v="50.06"/>
    <n v="0"/>
    <s v="Payables Trx Entry"/>
    <n v="4"/>
    <s v="chenli"/>
    <s v="071019-4167627316001"/>
    <x v="22"/>
  </r>
  <r>
    <n v="93550"/>
    <x v="39"/>
    <x v="30"/>
    <s v="1"/>
    <s v="71115"/>
    <x v="8"/>
    <s v="70"/>
    <n v="38.46"/>
    <n v="0"/>
    <s v="Payables Trx Entry"/>
    <n v="4"/>
    <s v="chenli"/>
    <s v="441867120"/>
    <x v="24"/>
  </r>
  <r>
    <n v="93550"/>
    <x v="39"/>
    <x v="30"/>
    <s v="1"/>
    <s v="71115"/>
    <x v="8"/>
    <s v="70"/>
    <n v="0.73"/>
    <n v="0"/>
    <s v="Payables Trx Entry"/>
    <n v="4"/>
    <s v="chenli"/>
    <s v="441867120"/>
    <x v="24"/>
  </r>
  <r>
    <n v="93550"/>
    <x v="39"/>
    <x v="25"/>
    <s v="1"/>
    <s v="71120"/>
    <x v="8"/>
    <s v="80"/>
    <n v="14.79"/>
    <n v="0"/>
    <s v="Payables Trx Entry"/>
    <n v="4"/>
    <s v="chenli"/>
    <s v="441867120"/>
    <x v="24"/>
  </r>
  <r>
    <n v="93550"/>
    <x v="39"/>
    <x v="25"/>
    <s v="1"/>
    <s v="71120"/>
    <x v="8"/>
    <s v="80"/>
    <n v="0.28000000000000003"/>
    <n v="0"/>
    <s v="Payables Trx Entry"/>
    <n v="4"/>
    <s v="chenli"/>
    <s v="441867120"/>
    <x v="24"/>
  </r>
  <r>
    <n v="93550"/>
    <x v="39"/>
    <x v="63"/>
    <s v="1"/>
    <s v="7112060"/>
    <x v="8"/>
    <s v="80"/>
    <n v="4.01"/>
    <n v="0"/>
    <s v="Payables Trx Entry"/>
    <n v="4"/>
    <s v="chenli"/>
    <s v="441867120"/>
    <x v="24"/>
  </r>
  <r>
    <n v="93550"/>
    <x v="39"/>
    <x v="63"/>
    <s v="1"/>
    <s v="7112060"/>
    <x v="8"/>
    <s v="80"/>
    <n v="4.01"/>
    <n v="0"/>
    <s v="Payables Trx Entry"/>
    <n v="4"/>
    <s v="chenli"/>
    <s v="441867120"/>
    <x v="24"/>
  </r>
  <r>
    <n v="93550"/>
    <x v="39"/>
    <x v="63"/>
    <s v="1"/>
    <s v="7112060"/>
    <x v="8"/>
    <s v="80"/>
    <n v="0.08"/>
    <n v="0"/>
    <s v="Payables Trx Entry"/>
    <n v="4"/>
    <s v="chenli"/>
    <s v="441867120"/>
    <x v="24"/>
  </r>
  <r>
    <n v="93550"/>
    <x v="39"/>
    <x v="63"/>
    <s v="1"/>
    <s v="7112060"/>
    <x v="8"/>
    <s v="80"/>
    <n v="0.08"/>
    <n v="0"/>
    <s v="Payables Trx Entry"/>
    <n v="4"/>
    <s v="chenli"/>
    <s v="441867120"/>
    <x v="24"/>
  </r>
  <r>
    <n v="93550"/>
    <x v="39"/>
    <x v="91"/>
    <s v="1"/>
    <s v="71125"/>
    <x v="8"/>
    <s v="60"/>
    <n v="16.86"/>
    <n v="0"/>
    <s v="Payables Trx Entry"/>
    <n v="4"/>
    <s v="chenli"/>
    <s v="441867120"/>
    <x v="24"/>
  </r>
  <r>
    <n v="93550"/>
    <x v="39"/>
    <x v="91"/>
    <s v="1"/>
    <s v="71125"/>
    <x v="8"/>
    <s v="60"/>
    <n v="0.32"/>
    <n v="0"/>
    <s v="Payables Trx Entry"/>
    <n v="4"/>
    <s v="chenli"/>
    <s v="441867120"/>
    <x v="24"/>
  </r>
  <r>
    <n v="93551"/>
    <x v="39"/>
    <x v="30"/>
    <s v="1"/>
    <s v="71115"/>
    <x v="8"/>
    <s v="70"/>
    <n v="17.62"/>
    <n v="0"/>
    <s v="Payables Trx Entry"/>
    <n v="4"/>
    <s v="chenli"/>
    <s v="441986406"/>
    <x v="24"/>
  </r>
  <r>
    <n v="93551"/>
    <x v="39"/>
    <x v="30"/>
    <s v="1"/>
    <s v="71115"/>
    <x v="8"/>
    <s v="70"/>
    <n v="0.33"/>
    <n v="0"/>
    <s v="Payables Trx Entry"/>
    <n v="4"/>
    <s v="chenli"/>
    <s v="441986406"/>
    <x v="24"/>
  </r>
  <r>
    <n v="93551"/>
    <x v="39"/>
    <x v="25"/>
    <s v="1"/>
    <s v="71120"/>
    <x v="8"/>
    <s v="80"/>
    <n v="8.17"/>
    <n v="0"/>
    <s v="Payables Trx Entry"/>
    <n v="4"/>
    <s v="chenli"/>
    <s v="441986406"/>
    <x v="24"/>
  </r>
  <r>
    <n v="93551"/>
    <x v="39"/>
    <x v="25"/>
    <s v="1"/>
    <s v="71120"/>
    <x v="8"/>
    <s v="80"/>
    <n v="0.15"/>
    <n v="0"/>
    <s v="Payables Trx Entry"/>
    <n v="4"/>
    <s v="chenli"/>
    <s v="441986406"/>
    <x v="24"/>
  </r>
  <r>
    <n v="93551"/>
    <x v="39"/>
    <x v="63"/>
    <s v="1"/>
    <s v="7112060"/>
    <x v="8"/>
    <s v="80"/>
    <n v="4.01"/>
    <n v="0"/>
    <s v="Payables Trx Entry"/>
    <n v="4"/>
    <s v="chenli"/>
    <s v="441986406"/>
    <x v="24"/>
  </r>
  <r>
    <n v="93551"/>
    <x v="39"/>
    <x v="63"/>
    <s v="1"/>
    <s v="7112060"/>
    <x v="8"/>
    <s v="80"/>
    <n v="0.08"/>
    <n v="0"/>
    <s v="Payables Trx Entry"/>
    <n v="4"/>
    <s v="chenli"/>
    <s v="441986406"/>
    <x v="24"/>
  </r>
  <r>
    <n v="93552"/>
    <x v="39"/>
    <x v="28"/>
    <s v="1"/>
    <s v="7119005"/>
    <x v="8"/>
    <s v="60"/>
    <n v="4.01"/>
    <n v="0"/>
    <s v="Payables Trx Entry"/>
    <n v="4"/>
    <s v="chenli"/>
    <s v="442050669"/>
    <x v="24"/>
  </r>
  <r>
    <n v="93552"/>
    <x v="39"/>
    <x v="28"/>
    <s v="1"/>
    <s v="7119005"/>
    <x v="8"/>
    <s v="60"/>
    <n v="0.08"/>
    <n v="0"/>
    <s v="Payables Trx Entry"/>
    <n v="4"/>
    <s v="chenli"/>
    <s v="442050669"/>
    <x v="24"/>
  </r>
  <r>
    <n v="93552"/>
    <x v="39"/>
    <x v="83"/>
    <s v="1"/>
    <s v="712952012"/>
    <x v="8"/>
    <s v="10"/>
    <n v="4.01"/>
    <n v="0"/>
    <s v="Payables Trx Entry"/>
    <n v="4"/>
    <s v="chenli"/>
    <s v="442050669"/>
    <x v="24"/>
  </r>
  <r>
    <n v="93552"/>
    <x v="39"/>
    <x v="83"/>
    <s v="1"/>
    <s v="712952012"/>
    <x v="8"/>
    <s v="10"/>
    <n v="0.08"/>
    <n v="0"/>
    <s v="Payables Trx Entry"/>
    <n v="4"/>
    <s v="chenli"/>
    <s v="442050669"/>
    <x v="24"/>
  </r>
  <r>
    <n v="93554"/>
    <x v="39"/>
    <x v="68"/>
    <s v="1"/>
    <s v="7148510"/>
    <x v="28"/>
    <s v="20"/>
    <n v="313.25"/>
    <n v="0"/>
    <s v="Payables Trx Entry"/>
    <n v="4"/>
    <s v="chenli"/>
    <s v="102828"/>
    <x v="77"/>
  </r>
  <r>
    <n v="93554"/>
    <x v="39"/>
    <x v="68"/>
    <s v="1"/>
    <s v="7148510"/>
    <x v="28"/>
    <s v="20"/>
    <n v="5.92"/>
    <n v="0"/>
    <s v="Payables Trx Entry"/>
    <n v="4"/>
    <s v="chenli"/>
    <s v="102828"/>
    <x v="77"/>
  </r>
  <r>
    <n v="93559"/>
    <x v="39"/>
    <x v="16"/>
    <s v="1"/>
    <s v="71125"/>
    <x v="11"/>
    <s v="60"/>
    <n v="34.700000000000003"/>
    <n v="0"/>
    <s v="Payables Trx Entry"/>
    <n v="4"/>
    <s v="chenli"/>
    <s v="BCC07-8172"/>
    <x v="78"/>
  </r>
  <r>
    <n v="93559"/>
    <x v="39"/>
    <x v="16"/>
    <s v="1"/>
    <s v="71125"/>
    <x v="11"/>
    <s v="60"/>
    <n v="0.66"/>
    <n v="0"/>
    <s v="Payables Trx Entry"/>
    <n v="4"/>
    <s v="chenli"/>
    <s v="BCC07-8172"/>
    <x v="78"/>
  </r>
  <r>
    <n v="93563"/>
    <x v="39"/>
    <x v="38"/>
    <s v="1"/>
    <s v="71110"/>
    <x v="19"/>
    <s v="90"/>
    <n v="34.75"/>
    <n v="0"/>
    <s v="Payables Trx Entry"/>
    <n v="4"/>
    <s v="chenli"/>
    <s v="82783522"/>
    <x v="33"/>
  </r>
  <r>
    <n v="93563"/>
    <x v="39"/>
    <x v="38"/>
    <s v="1"/>
    <s v="71110"/>
    <x v="19"/>
    <s v="90"/>
    <n v="0.8"/>
    <n v="0"/>
    <s v="Payables Trx Entry"/>
    <n v="4"/>
    <s v="chenli"/>
    <s v="82783522"/>
    <x v="33"/>
  </r>
  <r>
    <n v="93564"/>
    <x v="39"/>
    <x v="45"/>
    <s v="1"/>
    <s v="7144005"/>
    <x v="8"/>
    <s v="40"/>
    <n v="44"/>
    <n v="0"/>
    <s v="Payables Trx Entry"/>
    <n v="4"/>
    <s v="chenli"/>
    <s v="8406-187"/>
    <x v="52"/>
  </r>
  <r>
    <n v="93564"/>
    <x v="39"/>
    <x v="61"/>
    <s v="1"/>
    <s v="7148510"/>
    <x v="8"/>
    <s v="20"/>
    <n v="5.5"/>
    <n v="0"/>
    <s v="Payables Trx Entry"/>
    <n v="4"/>
    <s v="chenli"/>
    <s v="8406-187"/>
    <x v="52"/>
  </r>
  <r>
    <n v="93564"/>
    <x v="39"/>
    <x v="61"/>
    <s v="1"/>
    <s v="7148510"/>
    <x v="8"/>
    <s v="20"/>
    <n v="5"/>
    <n v="0"/>
    <s v="Payables Trx Entry"/>
    <n v="4"/>
    <s v="chenli"/>
    <s v="8406-187"/>
    <x v="52"/>
  </r>
  <r>
    <n v="93564"/>
    <x v="39"/>
    <x v="61"/>
    <s v="1"/>
    <s v="7148510"/>
    <x v="8"/>
    <s v="20"/>
    <n v="0.09"/>
    <n v="0"/>
    <s v="Payables Trx Entry"/>
    <n v="4"/>
    <s v="chenli"/>
    <s v="8406-187"/>
    <x v="52"/>
  </r>
  <r>
    <n v="93565"/>
    <x v="39"/>
    <x v="63"/>
    <s v="1"/>
    <s v="7112060"/>
    <x v="8"/>
    <s v="80"/>
    <n v="0.66"/>
    <n v="0"/>
    <s v="MAT10196 PO8685"/>
    <n v="4"/>
    <s v="chenli"/>
    <s v="3497992"/>
    <x v="79"/>
  </r>
  <r>
    <n v="93566"/>
    <x v="39"/>
    <x v="75"/>
    <s v="1"/>
    <s v="7111040"/>
    <x v="29"/>
    <s v="90"/>
    <n v="40.21"/>
    <n v="0"/>
    <s v="MAT10197 PO8429"/>
    <n v="4"/>
    <s v="chenli"/>
    <s v="4777"/>
    <x v="31"/>
  </r>
  <r>
    <n v="93574"/>
    <x v="39"/>
    <x v="30"/>
    <s v="1"/>
    <s v="71115"/>
    <x v="8"/>
    <s v="70"/>
    <n v="0.06"/>
    <n v="0"/>
    <s v="MAT10205 PO8789"/>
    <n v="4"/>
    <s v="chenli"/>
    <s v="4642"/>
    <x v="31"/>
  </r>
  <r>
    <n v="93632"/>
    <x v="39"/>
    <x v="84"/>
    <s v="1"/>
    <s v="712952014"/>
    <x v="8"/>
    <s v="10"/>
    <n v="90.27"/>
    <n v="0"/>
    <s v="Payables Trx Entry"/>
    <n v="4"/>
    <s v="chenli"/>
    <s v="7270-045"/>
    <x v="65"/>
  </r>
  <r>
    <n v="93632"/>
    <x v="39"/>
    <x v="84"/>
    <s v="1"/>
    <s v="712952014"/>
    <x v="8"/>
    <s v="10"/>
    <n v="9.6"/>
    <n v="0"/>
    <s v="Payables Trx Entry"/>
    <n v="4"/>
    <s v="chenli"/>
    <s v="7270-045"/>
    <x v="65"/>
  </r>
  <r>
    <n v="93632"/>
    <x v="39"/>
    <x v="84"/>
    <s v="1"/>
    <s v="712952014"/>
    <x v="8"/>
    <s v="10"/>
    <n v="1.71"/>
    <n v="0"/>
    <s v="Payables Trx Entry"/>
    <n v="4"/>
    <s v="chenli"/>
    <s v="7270-045"/>
    <x v="65"/>
  </r>
  <r>
    <n v="93632"/>
    <x v="39"/>
    <x v="84"/>
    <s v="1"/>
    <s v="712952014"/>
    <x v="8"/>
    <s v="10"/>
    <n v="0.18"/>
    <n v="0"/>
    <s v="Payables Trx Entry"/>
    <n v="4"/>
    <s v="chenli"/>
    <s v="7270-045"/>
    <x v="65"/>
  </r>
  <r>
    <n v="93726"/>
    <x v="41"/>
    <x v="92"/>
    <s v="1"/>
    <s v="71140"/>
    <x v="4"/>
    <s v="80"/>
    <n v="520"/>
    <n v="0"/>
    <s v="Payables Trx Entry"/>
    <n v="5"/>
    <s v="chenli"/>
    <s v="081319"/>
    <x v="80"/>
  </r>
  <r>
    <n v="93727"/>
    <x v="41"/>
    <x v="30"/>
    <s v="1"/>
    <s v="71115"/>
    <x v="8"/>
    <s v="70"/>
    <n v="4.01"/>
    <n v="0"/>
    <s v="Payables Trx Entry"/>
    <n v="5"/>
    <s v="chenli"/>
    <s v="442116307"/>
    <x v="24"/>
  </r>
  <r>
    <n v="93727"/>
    <x v="41"/>
    <x v="30"/>
    <s v="1"/>
    <s v="71115"/>
    <x v="8"/>
    <s v="70"/>
    <n v="0.08"/>
    <n v="0"/>
    <s v="Payables Trx Entry"/>
    <n v="5"/>
    <s v="chenli"/>
    <s v="442116307"/>
    <x v="24"/>
  </r>
  <r>
    <n v="93727"/>
    <x v="41"/>
    <x v="62"/>
    <s v="1"/>
    <s v="71165"/>
    <x v="8"/>
    <s v="50"/>
    <n v="9.82"/>
    <n v="0"/>
    <s v="Payables Trx Entry"/>
    <n v="5"/>
    <s v="chenli"/>
    <s v="442116307"/>
    <x v="24"/>
  </r>
  <r>
    <n v="93727"/>
    <x v="41"/>
    <x v="62"/>
    <s v="1"/>
    <s v="71165"/>
    <x v="8"/>
    <s v="50"/>
    <n v="10.41"/>
    <n v="0"/>
    <s v="Payables Trx Entry"/>
    <n v="5"/>
    <s v="chenli"/>
    <s v="442116307"/>
    <x v="24"/>
  </r>
  <r>
    <n v="93727"/>
    <x v="41"/>
    <x v="62"/>
    <s v="1"/>
    <s v="71165"/>
    <x v="8"/>
    <s v="50"/>
    <n v="0.19"/>
    <n v="0"/>
    <s v="Payables Trx Entry"/>
    <n v="5"/>
    <s v="chenli"/>
    <s v="442116307"/>
    <x v="24"/>
  </r>
  <r>
    <n v="93727"/>
    <x v="41"/>
    <x v="62"/>
    <s v="1"/>
    <s v="71165"/>
    <x v="8"/>
    <s v="50"/>
    <n v="0.2"/>
    <n v="0"/>
    <s v="Payables Trx Entry"/>
    <n v="5"/>
    <s v="chenli"/>
    <s v="442116307"/>
    <x v="24"/>
  </r>
  <r>
    <n v="93727"/>
    <x v="41"/>
    <x v="66"/>
    <s v="1"/>
    <s v="71455014"/>
    <x v="8"/>
    <s v="30"/>
    <n v="4.01"/>
    <n v="0"/>
    <s v="Payables Trx Entry"/>
    <n v="5"/>
    <s v="chenli"/>
    <s v="442116307"/>
    <x v="24"/>
  </r>
  <r>
    <n v="93727"/>
    <x v="41"/>
    <x v="66"/>
    <s v="1"/>
    <s v="71455014"/>
    <x v="8"/>
    <s v="30"/>
    <n v="0.08"/>
    <n v="0"/>
    <s v="Payables Trx Entry"/>
    <n v="5"/>
    <s v="chenli"/>
    <s v="442116307"/>
    <x v="24"/>
  </r>
  <r>
    <n v="93779"/>
    <x v="42"/>
    <x v="6"/>
    <s v="1"/>
    <s v="7120510"/>
    <x v="1"/>
    <s v="10"/>
    <n v="22.75"/>
    <n v="0"/>
    <s v="Payables Trx Entry"/>
    <n v="5"/>
    <s v="chenli"/>
    <s v="081519"/>
    <x v="4"/>
  </r>
  <r>
    <n v="93779"/>
    <x v="42"/>
    <x v="6"/>
    <s v="1"/>
    <s v="7120510"/>
    <x v="1"/>
    <s v="10"/>
    <n v="0.43"/>
    <n v="0"/>
    <s v="Payables Trx Entry"/>
    <n v="5"/>
    <s v="chenli"/>
    <s v="081519"/>
    <x v="4"/>
  </r>
  <r>
    <n v="93781"/>
    <x v="42"/>
    <x v="74"/>
    <s v="1"/>
    <s v="712952014"/>
    <x v="17"/>
    <s v="10"/>
    <n v="45"/>
    <n v="0"/>
    <s v="Chiasson, Marie Patricia"/>
    <n v="5"/>
    <s v="chenli"/>
    <s v="ACC # ER030406/19"/>
    <x v="51"/>
  </r>
  <r>
    <n v="93782"/>
    <x v="42"/>
    <x v="13"/>
    <s v="1"/>
    <s v="719203101"/>
    <x v="9"/>
    <s v="95"/>
    <n v="1957"/>
    <n v="0"/>
    <s v="Payables Trx Entry"/>
    <n v="5"/>
    <s v="chenli"/>
    <s v="080419-233609968009"/>
    <x v="11"/>
  </r>
  <r>
    <n v="93782"/>
    <x v="42"/>
    <x v="13"/>
    <s v="1"/>
    <s v="719203101"/>
    <x v="9"/>
    <s v="95"/>
    <n v="36.99"/>
    <n v="0"/>
    <s v="Payables Trx Entry"/>
    <n v="5"/>
    <s v="chenli"/>
    <s v="080419-233609968009"/>
    <x v="11"/>
  </r>
  <r>
    <n v="93786"/>
    <x v="42"/>
    <x v="16"/>
    <s v="1"/>
    <s v="71125"/>
    <x v="11"/>
    <s v="60"/>
    <n v="136.85"/>
    <n v="0"/>
    <s v="Payables Trx Entry"/>
    <n v="5"/>
    <s v="chenli"/>
    <s v="769045"/>
    <x v="14"/>
  </r>
  <r>
    <n v="93786"/>
    <x v="42"/>
    <x v="16"/>
    <s v="1"/>
    <s v="71125"/>
    <x v="11"/>
    <s v="60"/>
    <n v="2.59"/>
    <n v="0"/>
    <s v="Payables Trx Entry"/>
    <n v="5"/>
    <s v="chenli"/>
    <s v="769045"/>
    <x v="14"/>
  </r>
  <r>
    <n v="93803"/>
    <x v="42"/>
    <x v="73"/>
    <s v="1"/>
    <s v="71840"/>
    <x v="4"/>
    <s v="80"/>
    <n v="850"/>
    <n v="0"/>
    <s v="Payables Trx Entry"/>
    <n v="5"/>
    <s v="chenli"/>
    <s v="070419"/>
    <x v="81"/>
  </r>
  <r>
    <n v="93803"/>
    <x v="42"/>
    <x v="73"/>
    <s v="1"/>
    <s v="71840"/>
    <x v="4"/>
    <s v="80"/>
    <n v="16.07"/>
    <n v="0"/>
    <s v="Payables Trx Entry"/>
    <n v="5"/>
    <s v="chenli"/>
    <s v="070419"/>
    <x v="81"/>
  </r>
  <r>
    <n v="93804"/>
    <x v="43"/>
    <x v="93"/>
    <s v="1"/>
    <s v="71125"/>
    <x v="32"/>
    <s v="60"/>
    <n v="0.1"/>
    <n v="0"/>
    <s v="MAT10242 PO6968"/>
    <n v="5"/>
    <s v="szydlikal"/>
    <s v="9878375693"/>
    <x v="82"/>
  </r>
  <r>
    <n v="93805"/>
    <x v="43"/>
    <x v="93"/>
    <s v="1"/>
    <s v="71125"/>
    <x v="32"/>
    <s v="60"/>
    <n v="0.06"/>
    <n v="0"/>
    <s v="MAT10243 PO6968"/>
    <n v="5"/>
    <s v="szydlikal"/>
    <s v="9878375694"/>
    <x v="82"/>
  </r>
  <r>
    <n v="93904"/>
    <x v="39"/>
    <x v="94"/>
    <s v="1"/>
    <s v="71120"/>
    <x v="33"/>
    <s v="80"/>
    <n v="2807.98"/>
    <n v="0"/>
    <s v="Payables Trx Entry"/>
    <n v="4"/>
    <s v="chenli"/>
    <s v="CE-INV500725"/>
    <x v="83"/>
  </r>
  <r>
    <n v="93904"/>
    <x v="39"/>
    <x v="94"/>
    <s v="1"/>
    <s v="71120"/>
    <x v="33"/>
    <s v="80"/>
    <n v="53.08"/>
    <n v="0"/>
    <s v="Payables Trx Entry"/>
    <n v="4"/>
    <s v="chenli"/>
    <s v="CE-INV500725"/>
    <x v="83"/>
  </r>
  <r>
    <n v="93905"/>
    <x v="39"/>
    <x v="65"/>
    <s v="1"/>
    <s v="71110"/>
    <x v="6"/>
    <s v="90"/>
    <n v="314.87"/>
    <n v="0"/>
    <s v="Payables Trx Entry"/>
    <n v="4"/>
    <s v="chenli"/>
    <s v="072919-JC"/>
    <x v="28"/>
  </r>
  <r>
    <n v="93905"/>
    <x v="39"/>
    <x v="65"/>
    <s v="1"/>
    <s v="71110"/>
    <x v="6"/>
    <s v="90"/>
    <n v="27.79"/>
    <n v="0"/>
    <s v="Payables Trx Entry"/>
    <n v="4"/>
    <s v="chenli"/>
    <s v="072919-JC"/>
    <x v="28"/>
  </r>
  <r>
    <n v="93905"/>
    <x v="39"/>
    <x v="65"/>
    <s v="1"/>
    <s v="71110"/>
    <x v="6"/>
    <s v="90"/>
    <n v="0.52"/>
    <n v="0"/>
    <s v="Payables Trx Entry"/>
    <n v="4"/>
    <s v="chenli"/>
    <s v="072919-JC"/>
    <x v="28"/>
  </r>
  <r>
    <n v="93905"/>
    <x v="39"/>
    <x v="20"/>
    <s v="1"/>
    <s v="71120"/>
    <x v="13"/>
    <s v="80"/>
    <n v="293.11"/>
    <n v="0"/>
    <s v="Payables Trx Entry"/>
    <n v="4"/>
    <s v="chenli"/>
    <s v="072919-JC"/>
    <x v="28"/>
  </r>
  <r>
    <n v="93905"/>
    <x v="39"/>
    <x v="20"/>
    <s v="1"/>
    <s v="71120"/>
    <x v="13"/>
    <s v="80"/>
    <n v="445.55"/>
    <n v="0"/>
    <s v="Payables Trx Entry"/>
    <n v="4"/>
    <s v="chenli"/>
    <s v="072919-JC"/>
    <x v="28"/>
  </r>
  <r>
    <n v="93905"/>
    <x v="39"/>
    <x v="20"/>
    <s v="1"/>
    <s v="71120"/>
    <x v="13"/>
    <s v="80"/>
    <n v="442.7"/>
    <n v="0"/>
    <s v="Payables Trx Entry"/>
    <n v="4"/>
    <s v="chenli"/>
    <s v="072919-JC"/>
    <x v="28"/>
  </r>
  <r>
    <n v="93905"/>
    <x v="39"/>
    <x v="20"/>
    <s v="1"/>
    <s v="71120"/>
    <x v="13"/>
    <s v="80"/>
    <n v="443.41"/>
    <n v="0"/>
    <s v="Payables Trx Entry"/>
    <n v="4"/>
    <s v="chenli"/>
    <s v="072919-JC"/>
    <x v="28"/>
  </r>
  <r>
    <n v="93905"/>
    <x v="39"/>
    <x v="20"/>
    <s v="1"/>
    <s v="71120"/>
    <x v="13"/>
    <s v="80"/>
    <n v="446.46"/>
    <n v="0"/>
    <s v="Payables Trx Entry"/>
    <n v="4"/>
    <s v="chenli"/>
    <s v="072919-JC"/>
    <x v="28"/>
  </r>
  <r>
    <n v="93905"/>
    <x v="39"/>
    <x v="20"/>
    <s v="1"/>
    <s v="71120"/>
    <x v="13"/>
    <s v="80"/>
    <n v="446.79"/>
    <n v="0"/>
    <s v="Payables Trx Entry"/>
    <n v="4"/>
    <s v="chenli"/>
    <s v="072919-JC"/>
    <x v="28"/>
  </r>
  <r>
    <n v="93905"/>
    <x v="39"/>
    <x v="20"/>
    <s v="1"/>
    <s v="71120"/>
    <x v="13"/>
    <s v="80"/>
    <n v="445.08"/>
    <n v="0"/>
    <s v="Payables Trx Entry"/>
    <n v="4"/>
    <s v="chenli"/>
    <s v="072919-JC"/>
    <x v="28"/>
  </r>
  <r>
    <n v="93905"/>
    <x v="39"/>
    <x v="20"/>
    <s v="1"/>
    <s v="71120"/>
    <x v="13"/>
    <s v="80"/>
    <n v="442.91"/>
    <n v="0"/>
    <s v="Payables Trx Entry"/>
    <n v="4"/>
    <s v="chenli"/>
    <s v="072919-JC"/>
    <x v="28"/>
  </r>
  <r>
    <n v="93905"/>
    <x v="39"/>
    <x v="20"/>
    <s v="1"/>
    <s v="71120"/>
    <x v="13"/>
    <s v="80"/>
    <n v="199.98"/>
    <n v="0"/>
    <s v="Payables Trx Entry"/>
    <n v="4"/>
    <s v="chenli"/>
    <s v="072919-JC"/>
    <x v="28"/>
  </r>
  <r>
    <n v="93905"/>
    <x v="39"/>
    <x v="20"/>
    <s v="1"/>
    <s v="71120"/>
    <x v="13"/>
    <s v="80"/>
    <n v="5.54"/>
    <n v="0"/>
    <s v="Payables Trx Entry"/>
    <n v="4"/>
    <s v="chenli"/>
    <s v="072919-JC"/>
    <x v="28"/>
  </r>
  <r>
    <n v="93905"/>
    <x v="39"/>
    <x v="20"/>
    <s v="1"/>
    <s v="71120"/>
    <x v="13"/>
    <s v="80"/>
    <n v="8.42"/>
    <n v="0"/>
    <s v="Payables Trx Entry"/>
    <n v="4"/>
    <s v="chenli"/>
    <s v="072919-JC"/>
    <x v="28"/>
  </r>
  <r>
    <n v="93905"/>
    <x v="39"/>
    <x v="20"/>
    <s v="1"/>
    <s v="71120"/>
    <x v="13"/>
    <s v="80"/>
    <n v="8.3699999999999992"/>
    <n v="0"/>
    <s v="Payables Trx Entry"/>
    <n v="4"/>
    <s v="chenli"/>
    <s v="072919-JC"/>
    <x v="28"/>
  </r>
  <r>
    <n v="93905"/>
    <x v="39"/>
    <x v="20"/>
    <s v="1"/>
    <s v="71120"/>
    <x v="13"/>
    <s v="80"/>
    <n v="8.3800000000000008"/>
    <n v="0"/>
    <s v="Payables Trx Entry"/>
    <n v="4"/>
    <s v="chenli"/>
    <s v="072919-JC"/>
    <x v="28"/>
  </r>
  <r>
    <n v="93905"/>
    <x v="39"/>
    <x v="20"/>
    <s v="1"/>
    <s v="71120"/>
    <x v="13"/>
    <s v="80"/>
    <n v="8.44"/>
    <n v="0"/>
    <s v="Payables Trx Entry"/>
    <n v="4"/>
    <s v="chenli"/>
    <s v="072919-JC"/>
    <x v="28"/>
  </r>
  <r>
    <n v="93905"/>
    <x v="39"/>
    <x v="20"/>
    <s v="1"/>
    <s v="71120"/>
    <x v="13"/>
    <s v="80"/>
    <n v="8.44"/>
    <n v="0"/>
    <s v="Payables Trx Entry"/>
    <n v="4"/>
    <s v="chenli"/>
    <s v="072919-JC"/>
    <x v="28"/>
  </r>
  <r>
    <n v="93905"/>
    <x v="39"/>
    <x v="20"/>
    <s v="1"/>
    <s v="71120"/>
    <x v="13"/>
    <s v="80"/>
    <n v="8.41"/>
    <n v="0"/>
    <s v="Payables Trx Entry"/>
    <n v="4"/>
    <s v="chenli"/>
    <s v="072919-JC"/>
    <x v="28"/>
  </r>
  <r>
    <n v="93905"/>
    <x v="39"/>
    <x v="20"/>
    <s v="1"/>
    <s v="71120"/>
    <x v="13"/>
    <s v="80"/>
    <n v="8.36"/>
    <n v="0"/>
    <s v="Payables Trx Entry"/>
    <n v="4"/>
    <s v="chenli"/>
    <s v="072919-JC"/>
    <x v="28"/>
  </r>
  <r>
    <n v="93906"/>
    <x v="39"/>
    <x v="62"/>
    <s v="1"/>
    <s v="71165"/>
    <x v="8"/>
    <s v="50"/>
    <n v="9.0299999999999994"/>
    <n v="0"/>
    <s v="Payables Trx Entry"/>
    <n v="4"/>
    <s v="chenli"/>
    <s v="080419-AA"/>
    <x v="28"/>
  </r>
  <r>
    <n v="93906"/>
    <x v="39"/>
    <x v="62"/>
    <s v="1"/>
    <s v="71165"/>
    <x v="8"/>
    <s v="50"/>
    <n v="9.0299999999999994"/>
    <n v="0"/>
    <s v="Payables Trx Entry"/>
    <n v="4"/>
    <s v="chenli"/>
    <s v="080419-AA"/>
    <x v="28"/>
  </r>
  <r>
    <n v="93915"/>
    <x v="44"/>
    <x v="35"/>
    <s v="1"/>
    <s v="712952016"/>
    <x v="17"/>
    <s v="10"/>
    <n v="45"/>
    <n v="0"/>
    <s v="Lograno,Jilda- Acc#ER034167/20"/>
    <n v="5"/>
    <s v="chenli"/>
    <s v="SN0000348474"/>
    <x v="84"/>
  </r>
  <r>
    <n v="93916"/>
    <x v="44"/>
    <x v="57"/>
    <s v="1"/>
    <s v="71840"/>
    <x v="2"/>
    <s v="80"/>
    <n v="16.760000000000002"/>
    <n v="0"/>
    <s v="Payables Trx Entry"/>
    <n v="5"/>
    <s v="chenli"/>
    <s v="081619"/>
    <x v="47"/>
  </r>
  <r>
    <n v="93917"/>
    <x v="44"/>
    <x v="5"/>
    <s v="1"/>
    <s v="71182"/>
    <x v="1"/>
    <s v="20"/>
    <n v="22.52"/>
    <n v="0"/>
    <s v="Payables Trx Entry"/>
    <n v="5"/>
    <s v="chenli"/>
    <s v="081619"/>
    <x v="3"/>
  </r>
  <r>
    <n v="93917"/>
    <x v="44"/>
    <x v="5"/>
    <s v="1"/>
    <s v="71182"/>
    <x v="1"/>
    <s v="20"/>
    <n v="0.43"/>
    <n v="0"/>
    <s v="Payables Trx Entry"/>
    <n v="5"/>
    <s v="chenli"/>
    <s v="081619"/>
    <x v="3"/>
  </r>
  <r>
    <n v="93918"/>
    <x v="44"/>
    <x v="6"/>
    <s v="1"/>
    <s v="7120510"/>
    <x v="1"/>
    <s v="10"/>
    <n v="70.97"/>
    <n v="0"/>
    <s v="Payables Trx Entry"/>
    <n v="5"/>
    <s v="chenli"/>
    <s v="081519"/>
    <x v="34"/>
  </r>
  <r>
    <n v="93918"/>
    <x v="44"/>
    <x v="6"/>
    <s v="1"/>
    <s v="7120510"/>
    <x v="1"/>
    <s v="10"/>
    <n v="1.34"/>
    <n v="0"/>
    <s v="Payables Trx Entry"/>
    <n v="5"/>
    <s v="chenli"/>
    <s v="081519"/>
    <x v="34"/>
  </r>
  <r>
    <n v="93921"/>
    <x v="44"/>
    <x v="86"/>
    <s v="1"/>
    <s v="7111050"/>
    <x v="26"/>
    <s v="90"/>
    <n v="29400"/>
    <n v="0"/>
    <s v="Payables Trx Entry"/>
    <n v="5"/>
    <s v="chenli"/>
    <s v="1907"/>
    <x v="44"/>
  </r>
  <r>
    <n v="93921"/>
    <x v="44"/>
    <x v="86"/>
    <s v="1"/>
    <s v="7111050"/>
    <x v="26"/>
    <s v="90"/>
    <n v="555.72"/>
    <n v="0"/>
    <s v="Payables Trx Entry"/>
    <n v="5"/>
    <s v="chenli"/>
    <s v="1907"/>
    <x v="44"/>
  </r>
  <r>
    <n v="93924"/>
    <x v="44"/>
    <x v="42"/>
    <s v="1"/>
    <s v="7148510"/>
    <x v="22"/>
    <s v="20"/>
    <n v="590"/>
    <n v="0"/>
    <s v="Payables Trx Entry"/>
    <n v="5"/>
    <s v="chenli"/>
    <s v="602"/>
    <x v="36"/>
  </r>
  <r>
    <n v="93924"/>
    <x v="44"/>
    <x v="42"/>
    <s v="1"/>
    <s v="7148510"/>
    <x v="22"/>
    <s v="20"/>
    <n v="11.15"/>
    <n v="0"/>
    <s v="Payables Trx Entry"/>
    <n v="5"/>
    <s v="chenli"/>
    <s v="602"/>
    <x v="36"/>
  </r>
  <r>
    <n v="93925"/>
    <x v="44"/>
    <x v="95"/>
    <s v="1"/>
    <s v="71135"/>
    <x v="26"/>
    <s v="50"/>
    <n v="9797.1"/>
    <n v="0"/>
    <s v="Quaterly Fees: July to Sept 19"/>
    <n v="5"/>
    <s v="chenli"/>
    <s v="INV00815"/>
    <x v="85"/>
  </r>
  <r>
    <n v="93925"/>
    <x v="44"/>
    <x v="95"/>
    <s v="1"/>
    <s v="71135"/>
    <x v="26"/>
    <s v="50"/>
    <n v="185.18"/>
    <n v="0"/>
    <s v="Quaterly Fees: July to Sept 19"/>
    <n v="5"/>
    <s v="chenli"/>
    <s v="INV00815"/>
    <x v="85"/>
  </r>
  <r>
    <n v="93951"/>
    <x v="45"/>
    <x v="57"/>
    <s v="1"/>
    <s v="71840"/>
    <x v="2"/>
    <s v="80"/>
    <n v="29.35"/>
    <n v="0"/>
    <s v="Payables Trx Entry"/>
    <n v="5"/>
    <s v="chenli"/>
    <s v="081619"/>
    <x v="81"/>
  </r>
  <r>
    <n v="93952"/>
    <x v="45"/>
    <x v="95"/>
    <s v="1"/>
    <s v="71135"/>
    <x v="26"/>
    <s v="50"/>
    <n v="15391.65"/>
    <n v="0"/>
    <s v="Q1 April- June 2019"/>
    <n v="5"/>
    <s v="chenli"/>
    <s v="INV00773"/>
    <x v="85"/>
  </r>
  <r>
    <n v="93952"/>
    <x v="45"/>
    <x v="95"/>
    <s v="1"/>
    <s v="71135"/>
    <x v="26"/>
    <s v="50"/>
    <n v="290.93"/>
    <n v="0"/>
    <s v="Q1 April- June 2019"/>
    <n v="5"/>
    <s v="chenli"/>
    <s v="INV00773"/>
    <x v="85"/>
  </r>
  <r>
    <n v="94063"/>
    <x v="46"/>
    <x v="40"/>
    <s v="1"/>
    <s v="7111040"/>
    <x v="20"/>
    <s v="90"/>
    <n v="15.29"/>
    <n v="0"/>
    <s v="MAT10271 PO8944"/>
    <n v="5"/>
    <s v="lewisiv0850"/>
    <s v="48921"/>
    <x v="86"/>
  </r>
  <r>
    <n v="94113"/>
    <x v="42"/>
    <x v="74"/>
    <s v="1"/>
    <s v="712952014"/>
    <x v="17"/>
    <s v="10"/>
    <n v="0"/>
    <n v="45"/>
    <s v="Void Open Trx"/>
    <n v="5"/>
    <s v="chhabrasa"/>
    <s v="ACC # ER030406/19"/>
    <x v="51"/>
  </r>
  <r>
    <n v="94117"/>
    <x v="39"/>
    <x v="21"/>
    <s v="1"/>
    <s v="7111040"/>
    <x v="14"/>
    <s v="90"/>
    <n v="96.05"/>
    <n v="0"/>
    <s v="Julie: Jun 28- Jul 29"/>
    <n v="4"/>
    <s v="lewisiv0850"/>
    <s v="072919-JH"/>
    <x v="28"/>
  </r>
  <r>
    <n v="94117"/>
    <x v="39"/>
    <x v="21"/>
    <s v="1"/>
    <s v="7111040"/>
    <x v="14"/>
    <s v="90"/>
    <n v="132.87"/>
    <n v="0"/>
    <s v="Julie: Jun 28- Jul 29"/>
    <n v="4"/>
    <s v="lewisiv0850"/>
    <s v="072919-JH"/>
    <x v="28"/>
  </r>
  <r>
    <n v="94117"/>
    <x v="39"/>
    <x v="21"/>
    <s v="1"/>
    <s v="7111040"/>
    <x v="14"/>
    <s v="90"/>
    <n v="340"/>
    <n v="0"/>
    <s v="Julie: Jun 28- Jul 29"/>
    <n v="4"/>
    <s v="lewisiv0850"/>
    <s v="072919-JH"/>
    <x v="28"/>
  </r>
  <r>
    <n v="94117"/>
    <x v="39"/>
    <x v="21"/>
    <s v="1"/>
    <s v="7111040"/>
    <x v="14"/>
    <s v="90"/>
    <n v="430"/>
    <n v="0"/>
    <s v="Julie: Jun 28- Jul 29"/>
    <n v="4"/>
    <s v="lewisiv0850"/>
    <s v="072919-JH"/>
    <x v="28"/>
  </r>
  <r>
    <n v="94117"/>
    <x v="39"/>
    <x v="21"/>
    <s v="1"/>
    <s v="7111040"/>
    <x v="14"/>
    <s v="90"/>
    <n v="79.2"/>
    <n v="0"/>
    <s v="Julie: Jun 28- Jul 29"/>
    <n v="4"/>
    <s v="lewisiv0850"/>
    <s v="072919-JH"/>
    <x v="28"/>
  </r>
  <r>
    <n v="94117"/>
    <x v="39"/>
    <x v="21"/>
    <s v="1"/>
    <s v="7111040"/>
    <x v="14"/>
    <s v="90"/>
    <n v="6.43"/>
    <n v="0"/>
    <s v="Julie: Jun 28- Jul 29"/>
    <n v="4"/>
    <s v="lewisiv0850"/>
    <s v="072919-JH"/>
    <x v="28"/>
  </r>
  <r>
    <n v="94117"/>
    <x v="39"/>
    <x v="21"/>
    <s v="1"/>
    <s v="7111040"/>
    <x v="14"/>
    <s v="90"/>
    <n v="8.1300000000000008"/>
    <n v="0"/>
    <s v="Julie: Jun 28- Jul 29"/>
    <n v="4"/>
    <s v="lewisiv0850"/>
    <s v="072919-JH"/>
    <x v="28"/>
  </r>
  <r>
    <n v="94117"/>
    <x v="39"/>
    <x v="40"/>
    <s v="1"/>
    <s v="7111040"/>
    <x v="20"/>
    <s v="90"/>
    <n v="40"/>
    <n v="0"/>
    <s v="Julie: Jun 28- Jul 29"/>
    <n v="4"/>
    <s v="lewisiv0850"/>
    <s v="072919-JH"/>
    <x v="28"/>
  </r>
  <r>
    <n v="94118"/>
    <x v="47"/>
    <x v="6"/>
    <s v="1"/>
    <s v="7120510"/>
    <x v="1"/>
    <s v="10"/>
    <n v="35.6"/>
    <n v="0"/>
    <s v="Payables Trx Entry"/>
    <n v="5"/>
    <s v="lewisiv0850"/>
    <s v="082319"/>
    <x v="4"/>
  </r>
  <r>
    <n v="94118"/>
    <x v="47"/>
    <x v="6"/>
    <s v="1"/>
    <s v="7120510"/>
    <x v="1"/>
    <s v="10"/>
    <n v="0.67"/>
    <n v="0"/>
    <s v="Payables Trx Entry"/>
    <n v="5"/>
    <s v="lewisiv0850"/>
    <s v="082319"/>
    <x v="4"/>
  </r>
  <r>
    <n v="94121"/>
    <x v="47"/>
    <x v="25"/>
    <s v="1"/>
    <s v="71120"/>
    <x v="8"/>
    <s v="80"/>
    <n v="4.01"/>
    <n v="0"/>
    <s v="Payables Trx Entry"/>
    <n v="5"/>
    <s v="lewisiv0850"/>
    <s v="442173604"/>
    <x v="24"/>
  </r>
  <r>
    <n v="94121"/>
    <x v="47"/>
    <x v="25"/>
    <s v="1"/>
    <s v="71120"/>
    <x v="8"/>
    <s v="80"/>
    <n v="0.08"/>
    <n v="0"/>
    <s v="Payables Trx Entry"/>
    <n v="5"/>
    <s v="lewisiv0850"/>
    <s v="442173604"/>
    <x v="24"/>
  </r>
  <r>
    <n v="94121"/>
    <x v="47"/>
    <x v="62"/>
    <s v="1"/>
    <s v="71165"/>
    <x v="8"/>
    <s v="50"/>
    <n v="4.01"/>
    <n v="0"/>
    <s v="Payables Trx Entry"/>
    <n v="5"/>
    <s v="lewisiv0850"/>
    <s v="442173604"/>
    <x v="24"/>
  </r>
  <r>
    <n v="94121"/>
    <x v="47"/>
    <x v="62"/>
    <s v="1"/>
    <s v="71165"/>
    <x v="8"/>
    <s v="50"/>
    <n v="0.08"/>
    <n v="0"/>
    <s v="Payables Trx Entry"/>
    <n v="5"/>
    <s v="lewisiv0850"/>
    <s v="442173604"/>
    <x v="24"/>
  </r>
  <r>
    <n v="94122"/>
    <x v="47"/>
    <x v="41"/>
    <s v="1"/>
    <s v="71130"/>
    <x v="21"/>
    <s v="60"/>
    <n v="12"/>
    <n v="0"/>
    <s v="Account # 0013371053"/>
    <n v="5"/>
    <s v="lewisiv0850"/>
    <s v="3201204579"/>
    <x v="35"/>
  </r>
  <r>
    <n v="94142"/>
    <x v="47"/>
    <x v="5"/>
    <s v="1"/>
    <s v="71182"/>
    <x v="1"/>
    <s v="20"/>
    <n v="32.340000000000003"/>
    <n v="0"/>
    <s v="Payables Trx Entry"/>
    <n v="5"/>
    <s v="lewisiv0850"/>
    <s v="082119"/>
    <x v="45"/>
  </r>
  <r>
    <n v="94142"/>
    <x v="47"/>
    <x v="5"/>
    <s v="1"/>
    <s v="71182"/>
    <x v="1"/>
    <s v="20"/>
    <n v="0.61"/>
    <n v="0"/>
    <s v="Payables Trx Entry"/>
    <n v="5"/>
    <s v="lewisiv0850"/>
    <s v="082119"/>
    <x v="45"/>
  </r>
  <r>
    <n v="94147"/>
    <x v="47"/>
    <x v="40"/>
    <s v="1"/>
    <s v="7111040"/>
    <x v="20"/>
    <s v="90"/>
    <n v="128.12"/>
    <n v="0"/>
    <s v="Payables Trx Entry"/>
    <n v="5"/>
    <s v="lewisiv0850"/>
    <s v="496490"/>
    <x v="87"/>
  </r>
  <r>
    <n v="94147"/>
    <x v="47"/>
    <x v="40"/>
    <s v="1"/>
    <s v="7111040"/>
    <x v="20"/>
    <s v="90"/>
    <n v="2.42"/>
    <n v="0"/>
    <s v="Payables Trx Entry"/>
    <n v="5"/>
    <s v="lewisiv0850"/>
    <s v="496490"/>
    <x v="87"/>
  </r>
  <r>
    <n v="94182"/>
    <x v="47"/>
    <x v="96"/>
    <s v="1"/>
    <s v="7111040"/>
    <x v="8"/>
    <s v="90"/>
    <n v="4.01"/>
    <n v="0"/>
    <s v="Payables Trx Entry"/>
    <n v="5"/>
    <s v="lewisiv0850"/>
    <s v="442230282"/>
    <x v="24"/>
  </r>
  <r>
    <n v="94182"/>
    <x v="47"/>
    <x v="96"/>
    <s v="1"/>
    <s v="7111040"/>
    <x v="8"/>
    <s v="90"/>
    <n v="0.08"/>
    <n v="0"/>
    <s v="Payables Trx Entry"/>
    <n v="5"/>
    <s v="lewisiv0850"/>
    <s v="442230282"/>
    <x v="24"/>
  </r>
  <r>
    <n v="94182"/>
    <x v="47"/>
    <x v="30"/>
    <s v="1"/>
    <s v="71115"/>
    <x v="8"/>
    <s v="70"/>
    <n v="6.16"/>
    <n v="0"/>
    <s v="Payables Trx Entry"/>
    <n v="5"/>
    <s v="lewisiv0850"/>
    <s v="442230282"/>
    <x v="24"/>
  </r>
  <r>
    <n v="94182"/>
    <x v="47"/>
    <x v="30"/>
    <s v="1"/>
    <s v="71115"/>
    <x v="8"/>
    <s v="70"/>
    <n v="0.12"/>
    <n v="0"/>
    <s v="Payables Trx Entry"/>
    <n v="5"/>
    <s v="lewisiv0850"/>
    <s v="442230282"/>
    <x v="24"/>
  </r>
  <r>
    <n v="94182"/>
    <x v="47"/>
    <x v="79"/>
    <s v="1"/>
    <s v="71140"/>
    <x v="8"/>
    <s v="80"/>
    <n v="10.07"/>
    <n v="0"/>
    <s v="Payables Trx Entry"/>
    <n v="5"/>
    <s v="lewisiv0850"/>
    <s v="442230282"/>
    <x v="24"/>
  </r>
  <r>
    <n v="94182"/>
    <x v="47"/>
    <x v="79"/>
    <s v="1"/>
    <s v="71140"/>
    <x v="8"/>
    <s v="80"/>
    <n v="0.19"/>
    <n v="0"/>
    <s v="Payables Trx Entry"/>
    <n v="5"/>
    <s v="lewisiv0850"/>
    <s v="442230282"/>
    <x v="24"/>
  </r>
  <r>
    <n v="94182"/>
    <x v="47"/>
    <x v="97"/>
    <s v="1"/>
    <s v="7120520"/>
    <x v="8"/>
    <s v="10"/>
    <n v="4.01"/>
    <n v="0"/>
    <s v="Payables Trx Entry"/>
    <n v="5"/>
    <s v="lewisiv0850"/>
    <s v="442230282"/>
    <x v="24"/>
  </r>
  <r>
    <n v="94182"/>
    <x v="47"/>
    <x v="97"/>
    <s v="1"/>
    <s v="7120520"/>
    <x v="8"/>
    <s v="10"/>
    <n v="0.08"/>
    <n v="0"/>
    <s v="Payables Trx Entry"/>
    <n v="5"/>
    <s v="lewisiv0850"/>
    <s v="442230282"/>
    <x v="24"/>
  </r>
  <r>
    <n v="94244"/>
    <x v="39"/>
    <x v="70"/>
    <s v="1"/>
    <s v="71110"/>
    <x v="15"/>
    <s v="90"/>
    <n v="2492"/>
    <n v="0"/>
    <s v="Payables Trx Entry"/>
    <n v="4"/>
    <s v="lewisiv0850"/>
    <s v="12312522"/>
    <x v="25"/>
  </r>
  <r>
    <n v="94244"/>
    <x v="39"/>
    <x v="70"/>
    <s v="1"/>
    <s v="71110"/>
    <x v="15"/>
    <s v="90"/>
    <n v="47.1"/>
    <n v="0"/>
    <s v="Payables Trx Entry"/>
    <n v="4"/>
    <s v="lewisiv0850"/>
    <s v="12312522"/>
    <x v="25"/>
  </r>
  <r>
    <n v="94245"/>
    <x v="39"/>
    <x v="70"/>
    <s v="1"/>
    <s v="71110"/>
    <x v="15"/>
    <s v="90"/>
    <n v="29121.5"/>
    <n v="0"/>
    <s v="Payables Trx Entry"/>
    <n v="4"/>
    <s v="lewisiv0850"/>
    <s v="12309673"/>
    <x v="25"/>
  </r>
  <r>
    <n v="94245"/>
    <x v="39"/>
    <x v="70"/>
    <s v="1"/>
    <s v="71110"/>
    <x v="15"/>
    <s v="90"/>
    <n v="550.46"/>
    <n v="0"/>
    <s v="Payables Trx Entry"/>
    <n v="4"/>
    <s v="lewisiv0850"/>
    <s v="12309673"/>
    <x v="25"/>
  </r>
  <r>
    <n v="94246"/>
    <x v="39"/>
    <x v="70"/>
    <s v="1"/>
    <s v="71110"/>
    <x v="15"/>
    <s v="90"/>
    <n v="1593"/>
    <n v="0"/>
    <s v="Payables Trx Entry"/>
    <n v="4"/>
    <s v="lewisiv0850"/>
    <s v="12312145"/>
    <x v="25"/>
  </r>
  <r>
    <n v="94246"/>
    <x v="39"/>
    <x v="70"/>
    <s v="1"/>
    <s v="71110"/>
    <x v="15"/>
    <s v="90"/>
    <n v="30.11"/>
    <n v="0"/>
    <s v="Payables Trx Entry"/>
    <n v="4"/>
    <s v="lewisiv0850"/>
    <s v="12312145"/>
    <x v="25"/>
  </r>
  <r>
    <n v="94247"/>
    <x v="39"/>
    <x v="29"/>
    <s v="1"/>
    <s v="71120"/>
    <x v="15"/>
    <s v="80"/>
    <n v="177"/>
    <n v="0"/>
    <s v="Payables Trx Entry"/>
    <n v="4"/>
    <s v="lewisiv0850"/>
    <s v="12312210"/>
    <x v="25"/>
  </r>
  <r>
    <n v="94247"/>
    <x v="39"/>
    <x v="29"/>
    <s v="1"/>
    <s v="71120"/>
    <x v="15"/>
    <s v="80"/>
    <n v="3.35"/>
    <n v="0"/>
    <s v="Payables Trx Entry"/>
    <n v="4"/>
    <s v="lewisiv0850"/>
    <s v="12312210"/>
    <x v="25"/>
  </r>
  <r>
    <n v="94248"/>
    <x v="39"/>
    <x v="70"/>
    <s v="1"/>
    <s v="71110"/>
    <x v="15"/>
    <s v="90"/>
    <n v="43631.78"/>
    <n v="0"/>
    <s v="Payables Trx Entry"/>
    <n v="4"/>
    <s v="lewisiv0850"/>
    <s v="12307480"/>
    <x v="25"/>
  </r>
  <r>
    <n v="94248"/>
    <x v="39"/>
    <x v="70"/>
    <s v="1"/>
    <s v="71110"/>
    <x v="15"/>
    <s v="90"/>
    <n v="824.73"/>
    <n v="0"/>
    <s v="Payables Trx Entry"/>
    <n v="4"/>
    <s v="lewisiv0850"/>
    <s v="12307480"/>
    <x v="25"/>
  </r>
  <r>
    <n v="94249"/>
    <x v="39"/>
    <x v="29"/>
    <s v="1"/>
    <s v="71120"/>
    <x v="15"/>
    <s v="80"/>
    <n v="802.5"/>
    <n v="0"/>
    <s v="Payables Trx Entry"/>
    <n v="4"/>
    <s v="lewisiv0850"/>
    <s v="12312691"/>
    <x v="25"/>
  </r>
  <r>
    <n v="94249"/>
    <x v="39"/>
    <x v="29"/>
    <s v="1"/>
    <s v="71120"/>
    <x v="15"/>
    <s v="80"/>
    <n v="15.17"/>
    <n v="0"/>
    <s v="Payables Trx Entry"/>
    <n v="4"/>
    <s v="lewisiv0850"/>
    <s v="12312691"/>
    <x v="25"/>
  </r>
  <r>
    <n v="94250"/>
    <x v="39"/>
    <x v="29"/>
    <s v="1"/>
    <s v="71120"/>
    <x v="15"/>
    <s v="80"/>
    <n v="321"/>
    <n v="0"/>
    <s v="Payables Trx Entry"/>
    <n v="4"/>
    <s v="lewisiv0850"/>
    <s v="12311356"/>
    <x v="25"/>
  </r>
  <r>
    <n v="94250"/>
    <x v="39"/>
    <x v="29"/>
    <s v="1"/>
    <s v="71120"/>
    <x v="15"/>
    <s v="80"/>
    <n v="6.07"/>
    <n v="0"/>
    <s v="Payables Trx Entry"/>
    <n v="4"/>
    <s v="lewisiv0850"/>
    <s v="12311356"/>
    <x v="25"/>
  </r>
  <r>
    <n v="94251"/>
    <x v="39"/>
    <x v="29"/>
    <s v="1"/>
    <s v="71120"/>
    <x v="15"/>
    <s v="80"/>
    <n v="3380.15"/>
    <n v="0"/>
    <s v="Payables Trx Entry"/>
    <n v="4"/>
    <s v="lewisiv0850"/>
    <s v="12302549"/>
    <x v="25"/>
  </r>
  <r>
    <n v="94251"/>
    <x v="39"/>
    <x v="29"/>
    <s v="1"/>
    <s v="71120"/>
    <x v="15"/>
    <s v="80"/>
    <n v="63.89"/>
    <n v="0"/>
    <s v="Payables Trx Entry"/>
    <n v="4"/>
    <s v="lewisiv0850"/>
    <s v="12302549"/>
    <x v="25"/>
  </r>
  <r>
    <n v="94262"/>
    <x v="44"/>
    <x v="35"/>
    <s v="1"/>
    <s v="712952016"/>
    <x v="17"/>
    <s v="10"/>
    <n v="0"/>
    <n v="45"/>
    <s v="Void Open Trx"/>
    <n v="5"/>
    <s v="chhabrasa"/>
    <s v="SN0000348474"/>
    <x v="84"/>
  </r>
  <r>
    <n v="94263"/>
    <x v="48"/>
    <x v="64"/>
    <s v="1"/>
    <s v="712952012"/>
    <x v="17"/>
    <s v="10"/>
    <n v="579.67999999999995"/>
    <n v="0"/>
    <s v="Payables Trx Entry"/>
    <n v="5"/>
    <s v="lewisiv0850"/>
    <s v="20611"/>
    <x v="29"/>
  </r>
  <r>
    <n v="94263"/>
    <x v="48"/>
    <x v="64"/>
    <s v="1"/>
    <s v="712952012"/>
    <x v="17"/>
    <s v="10"/>
    <n v="10.96"/>
    <n v="0"/>
    <s v="Payables Trx Entry"/>
    <n v="5"/>
    <s v="lewisiv0850"/>
    <s v="20611"/>
    <x v="29"/>
  </r>
  <r>
    <n v="94264"/>
    <x v="48"/>
    <x v="64"/>
    <s v="1"/>
    <s v="712952012"/>
    <x v="17"/>
    <s v="10"/>
    <n v="0"/>
    <n v="156"/>
    <s v="Payables Trx Entry"/>
    <n v="5"/>
    <s v="lewisiv0850"/>
    <s v="20847"/>
    <x v="29"/>
  </r>
  <r>
    <n v="94264"/>
    <x v="48"/>
    <x v="64"/>
    <s v="1"/>
    <s v="712952012"/>
    <x v="17"/>
    <s v="10"/>
    <n v="0"/>
    <n v="2.95"/>
    <s v="Payables Trx Entry"/>
    <n v="5"/>
    <s v="lewisiv0850"/>
    <s v="20847"/>
    <x v="29"/>
  </r>
  <r>
    <n v="94265"/>
    <x v="48"/>
    <x v="64"/>
    <s v="1"/>
    <s v="712952012"/>
    <x v="17"/>
    <s v="10"/>
    <n v="423.68"/>
    <n v="0"/>
    <s v="Payables Trx Entry"/>
    <n v="5"/>
    <s v="lewisiv0850"/>
    <s v="19446"/>
    <x v="29"/>
  </r>
  <r>
    <n v="94265"/>
    <x v="48"/>
    <x v="64"/>
    <s v="1"/>
    <s v="712952012"/>
    <x v="17"/>
    <s v="10"/>
    <n v="8.01"/>
    <n v="0"/>
    <s v="Payables Trx Entry"/>
    <n v="5"/>
    <s v="lewisiv0850"/>
    <s v="19446"/>
    <x v="29"/>
  </r>
  <r>
    <n v="94271"/>
    <x v="48"/>
    <x v="98"/>
    <s v="1"/>
    <s v="711104001"/>
    <x v="14"/>
    <s v="90"/>
    <n v="0.01"/>
    <n v="0"/>
    <s v="MAT10303 PO8639"/>
    <n v="5"/>
    <s v="lewisiv0850"/>
    <s v="SNRC001453"/>
    <x v="75"/>
  </r>
  <r>
    <n v="94296"/>
    <x v="48"/>
    <x v="32"/>
    <s v="1"/>
    <s v="71120"/>
    <x v="2"/>
    <s v="80"/>
    <n v="107.41"/>
    <n v="0"/>
    <s v="Payables Trx Entry"/>
    <n v="5"/>
    <s v="lewisiv0850"/>
    <s v="083019"/>
    <x v="1"/>
  </r>
  <r>
    <n v="94296"/>
    <x v="48"/>
    <x v="32"/>
    <s v="1"/>
    <s v="71120"/>
    <x v="2"/>
    <s v="80"/>
    <n v="2.0299999999999998"/>
    <n v="0"/>
    <s v="Payables Trx Entry"/>
    <n v="5"/>
    <s v="lewisiv0850"/>
    <s v="083019"/>
    <x v="1"/>
  </r>
  <r>
    <n v="94298"/>
    <x v="48"/>
    <x v="13"/>
    <s v="1"/>
    <s v="719203101"/>
    <x v="9"/>
    <s v="95"/>
    <n v="89.45"/>
    <n v="0"/>
    <s v="Payables Trx Entry"/>
    <n v="5"/>
    <s v="lewisiv0850"/>
    <s v="080819-233695088700"/>
    <x v="11"/>
  </r>
  <r>
    <n v="94298"/>
    <x v="48"/>
    <x v="13"/>
    <s v="1"/>
    <s v="719203101"/>
    <x v="9"/>
    <s v="95"/>
    <n v="1.69"/>
    <n v="0"/>
    <s v="Payables Trx Entry"/>
    <n v="5"/>
    <s v="lewisiv0850"/>
    <s v="080819-233695088700"/>
    <x v="11"/>
  </r>
  <r>
    <n v="94300"/>
    <x v="48"/>
    <x v="22"/>
    <s v="1"/>
    <s v="71125"/>
    <x v="30"/>
    <s v="60"/>
    <n v="54.7"/>
    <n v="0"/>
    <s v="Payables Trx Entry"/>
    <n v="5"/>
    <s v="lewisiv0850"/>
    <s v="081019-4167627316001"/>
    <x v="22"/>
  </r>
  <r>
    <n v="94300"/>
    <x v="48"/>
    <x v="22"/>
    <s v="1"/>
    <s v="71125"/>
    <x v="30"/>
    <s v="60"/>
    <n v="1.04"/>
    <n v="0"/>
    <s v="Payables Trx Entry"/>
    <n v="5"/>
    <s v="lewisiv0850"/>
    <s v="081019-4167627316001"/>
    <x v="22"/>
  </r>
  <r>
    <n v="94300"/>
    <x v="48"/>
    <x v="22"/>
    <s v="1"/>
    <s v="71125"/>
    <x v="3"/>
    <s v="60"/>
    <n v="1325.8"/>
    <n v="0"/>
    <s v="Payables Trx Entry"/>
    <n v="5"/>
    <s v="lewisiv0850"/>
    <s v="081019-4167627316001"/>
    <x v="22"/>
  </r>
  <r>
    <n v="94300"/>
    <x v="48"/>
    <x v="22"/>
    <s v="1"/>
    <s v="71125"/>
    <x v="3"/>
    <s v="60"/>
    <n v="25.07"/>
    <n v="0"/>
    <s v="Payables Trx Entry"/>
    <n v="5"/>
    <s v="lewisiv0850"/>
    <s v="081019-4167627316001"/>
    <x v="22"/>
  </r>
  <r>
    <n v="94316"/>
    <x v="48"/>
    <x v="25"/>
    <s v="1"/>
    <s v="71120"/>
    <x v="8"/>
    <s v="80"/>
    <n v="4.01"/>
    <n v="0"/>
    <s v="Payables Trx Entry"/>
    <n v="5"/>
    <s v="lewisiv0850"/>
    <s v="442293141"/>
    <x v="24"/>
  </r>
  <r>
    <n v="94316"/>
    <x v="48"/>
    <x v="25"/>
    <s v="1"/>
    <s v="71120"/>
    <x v="8"/>
    <s v="80"/>
    <n v="0.08"/>
    <n v="0"/>
    <s v="Payables Trx Entry"/>
    <n v="5"/>
    <s v="lewisiv0850"/>
    <s v="442293141"/>
    <x v="24"/>
  </r>
  <r>
    <n v="94316"/>
    <x v="48"/>
    <x v="45"/>
    <s v="1"/>
    <s v="7144005"/>
    <x v="8"/>
    <s v="40"/>
    <n v="12.91"/>
    <n v="0"/>
    <s v="Payables Trx Entry"/>
    <n v="5"/>
    <s v="lewisiv0850"/>
    <s v="442293141"/>
    <x v="24"/>
  </r>
  <r>
    <n v="94316"/>
    <x v="48"/>
    <x v="45"/>
    <s v="1"/>
    <s v="7144005"/>
    <x v="8"/>
    <s v="40"/>
    <n v="0.24"/>
    <n v="0"/>
    <s v="Payables Trx Entry"/>
    <n v="5"/>
    <s v="lewisiv0850"/>
    <s v="442293141"/>
    <x v="24"/>
  </r>
  <r>
    <n v="94316"/>
    <x v="48"/>
    <x v="66"/>
    <s v="1"/>
    <s v="71455014"/>
    <x v="8"/>
    <s v="30"/>
    <n v="4.01"/>
    <n v="0"/>
    <s v="Payables Trx Entry"/>
    <n v="5"/>
    <s v="lewisiv0850"/>
    <s v="442293141"/>
    <x v="24"/>
  </r>
  <r>
    <n v="94316"/>
    <x v="48"/>
    <x v="66"/>
    <s v="1"/>
    <s v="71455014"/>
    <x v="8"/>
    <s v="30"/>
    <n v="0.08"/>
    <n v="0"/>
    <s v="Payables Trx Entry"/>
    <n v="5"/>
    <s v="lewisiv0850"/>
    <s v="442293141"/>
    <x v="24"/>
  </r>
  <r>
    <n v="94318"/>
    <x v="48"/>
    <x v="41"/>
    <s v="1"/>
    <s v="71130"/>
    <x v="21"/>
    <s v="60"/>
    <n v="400"/>
    <n v="0"/>
    <s v="Account # 6100-9080-0033-0019"/>
    <n v="5"/>
    <s v="lewisiv0850"/>
    <s v="082519"/>
    <x v="35"/>
  </r>
  <r>
    <n v="94318"/>
    <x v="48"/>
    <x v="41"/>
    <s v="1"/>
    <s v="71130"/>
    <x v="21"/>
    <s v="60"/>
    <n v="15"/>
    <n v="0"/>
    <s v="Account # 6100-9080-0033-0019"/>
    <n v="5"/>
    <s v="lewisiv0850"/>
    <s v="082519"/>
    <x v="35"/>
  </r>
  <r>
    <n v="94318"/>
    <x v="48"/>
    <x v="41"/>
    <s v="1"/>
    <s v="71130"/>
    <x v="21"/>
    <s v="60"/>
    <n v="7.56"/>
    <n v="0"/>
    <s v="Account # 6100-9080-0033-0019"/>
    <n v="5"/>
    <s v="lewisiv0850"/>
    <s v="082519"/>
    <x v="35"/>
  </r>
  <r>
    <n v="94533"/>
    <x v="48"/>
    <x v="22"/>
    <s v="1"/>
    <s v="71125"/>
    <x v="3"/>
    <s v="60"/>
    <n v="1273.17"/>
    <n v="0"/>
    <s v="Payables Trx Entry"/>
    <n v="5"/>
    <s v="lewisiv0850"/>
    <s v="082719-514281473"/>
    <x v="20"/>
  </r>
  <r>
    <n v="94533"/>
    <x v="48"/>
    <x v="22"/>
    <s v="1"/>
    <s v="71125"/>
    <x v="3"/>
    <s v="60"/>
    <n v="24.17"/>
    <n v="0"/>
    <s v="Payables Trx Entry"/>
    <n v="5"/>
    <s v="lewisiv0850"/>
    <s v="082719-514281473"/>
    <x v="20"/>
  </r>
  <r>
    <n v="94537"/>
    <x v="48"/>
    <x v="25"/>
    <s v="1"/>
    <s v="71120"/>
    <x v="8"/>
    <s v="80"/>
    <n v="62"/>
    <n v="0"/>
    <s v="Payables Trx Entry"/>
    <n v="5"/>
    <s v="lewisiv0850"/>
    <s v="8406-188"/>
    <x v="52"/>
  </r>
  <r>
    <n v="94537"/>
    <x v="48"/>
    <x v="25"/>
    <s v="1"/>
    <s v="71120"/>
    <x v="8"/>
    <s v="80"/>
    <n v="5"/>
    <n v="0"/>
    <s v="Payables Trx Entry"/>
    <n v="5"/>
    <s v="lewisiv0850"/>
    <s v="8406-188"/>
    <x v="52"/>
  </r>
  <r>
    <n v="94537"/>
    <x v="48"/>
    <x v="25"/>
    <s v="1"/>
    <s v="71120"/>
    <x v="8"/>
    <s v="80"/>
    <n v="0.09"/>
    <n v="0"/>
    <s v="Payables Trx Entry"/>
    <n v="5"/>
    <s v="lewisiv0850"/>
    <s v="8406-188"/>
    <x v="52"/>
  </r>
  <r>
    <n v="94548"/>
    <x v="48"/>
    <x v="16"/>
    <s v="1"/>
    <s v="71125"/>
    <x v="11"/>
    <s v="60"/>
    <n v="273.99"/>
    <n v="0"/>
    <s v="Payables Trx Entry"/>
    <n v="5"/>
    <s v="lewisiv0850"/>
    <s v="46948556"/>
    <x v="64"/>
  </r>
  <r>
    <n v="94548"/>
    <x v="48"/>
    <x v="16"/>
    <s v="1"/>
    <s v="71125"/>
    <x v="11"/>
    <s v="60"/>
    <n v="5.18"/>
    <n v="0"/>
    <s v="Payables Trx Entry"/>
    <n v="5"/>
    <s v="lewisiv0850"/>
    <s v="46948556"/>
    <x v="64"/>
  </r>
  <r>
    <n v="94549"/>
    <x v="48"/>
    <x v="30"/>
    <s v="1"/>
    <s v="71115"/>
    <x v="8"/>
    <s v="70"/>
    <n v="4.01"/>
    <n v="0"/>
    <s v="Payables Trx Entry"/>
    <n v="5"/>
    <s v="lewisiv0850"/>
    <s v="442360951"/>
    <x v="24"/>
  </r>
  <r>
    <n v="94549"/>
    <x v="48"/>
    <x v="30"/>
    <s v="1"/>
    <s v="71115"/>
    <x v="8"/>
    <s v="70"/>
    <n v="0.08"/>
    <n v="0"/>
    <s v="Payables Trx Entry"/>
    <n v="5"/>
    <s v="lewisiv0850"/>
    <s v="442360951"/>
    <x v="24"/>
  </r>
  <r>
    <n v="94549"/>
    <x v="48"/>
    <x v="28"/>
    <s v="1"/>
    <s v="7119005"/>
    <x v="8"/>
    <s v="60"/>
    <n v="4.01"/>
    <n v="0"/>
    <s v="Payables Trx Entry"/>
    <n v="5"/>
    <s v="lewisiv0850"/>
    <s v="442360951"/>
    <x v="24"/>
  </r>
  <r>
    <n v="94549"/>
    <x v="48"/>
    <x v="28"/>
    <s v="1"/>
    <s v="7119005"/>
    <x v="8"/>
    <s v="60"/>
    <n v="4.01"/>
    <n v="0"/>
    <s v="Payables Trx Entry"/>
    <n v="5"/>
    <s v="lewisiv0850"/>
    <s v="442360951"/>
    <x v="24"/>
  </r>
  <r>
    <n v="94549"/>
    <x v="48"/>
    <x v="28"/>
    <s v="1"/>
    <s v="7119005"/>
    <x v="8"/>
    <s v="60"/>
    <n v="4.01"/>
    <n v="0"/>
    <s v="Payables Trx Entry"/>
    <n v="5"/>
    <s v="lewisiv0850"/>
    <s v="442360951"/>
    <x v="24"/>
  </r>
  <r>
    <n v="94549"/>
    <x v="48"/>
    <x v="28"/>
    <s v="1"/>
    <s v="7119005"/>
    <x v="8"/>
    <s v="60"/>
    <n v="4.01"/>
    <n v="0"/>
    <s v="Payables Trx Entry"/>
    <n v="5"/>
    <s v="lewisiv0850"/>
    <s v="442360951"/>
    <x v="24"/>
  </r>
  <r>
    <n v="94549"/>
    <x v="48"/>
    <x v="28"/>
    <s v="1"/>
    <s v="7119005"/>
    <x v="8"/>
    <s v="60"/>
    <n v="10.41"/>
    <n v="0"/>
    <s v="Payables Trx Entry"/>
    <n v="5"/>
    <s v="lewisiv0850"/>
    <s v="442360951"/>
    <x v="24"/>
  </r>
  <r>
    <n v="94549"/>
    <x v="48"/>
    <x v="28"/>
    <s v="1"/>
    <s v="7119005"/>
    <x v="8"/>
    <s v="60"/>
    <n v="0.08"/>
    <n v="0"/>
    <s v="Payables Trx Entry"/>
    <n v="5"/>
    <s v="lewisiv0850"/>
    <s v="442360951"/>
    <x v="24"/>
  </r>
  <r>
    <n v="94549"/>
    <x v="48"/>
    <x v="28"/>
    <s v="1"/>
    <s v="7119005"/>
    <x v="8"/>
    <s v="60"/>
    <n v="0.08"/>
    <n v="0"/>
    <s v="Payables Trx Entry"/>
    <n v="5"/>
    <s v="lewisiv0850"/>
    <s v="442360951"/>
    <x v="24"/>
  </r>
  <r>
    <n v="94549"/>
    <x v="48"/>
    <x v="28"/>
    <s v="1"/>
    <s v="7119005"/>
    <x v="8"/>
    <s v="60"/>
    <n v="0.08"/>
    <n v="0"/>
    <s v="Payables Trx Entry"/>
    <n v="5"/>
    <s v="lewisiv0850"/>
    <s v="442360951"/>
    <x v="24"/>
  </r>
  <r>
    <n v="94549"/>
    <x v="48"/>
    <x v="28"/>
    <s v="1"/>
    <s v="7119005"/>
    <x v="8"/>
    <s v="60"/>
    <n v="0.2"/>
    <n v="0"/>
    <s v="Payables Trx Entry"/>
    <n v="5"/>
    <s v="lewisiv0850"/>
    <s v="442360951"/>
    <x v="24"/>
  </r>
  <r>
    <n v="94549"/>
    <x v="48"/>
    <x v="62"/>
    <s v="1"/>
    <s v="71165"/>
    <x v="8"/>
    <s v="50"/>
    <n v="4.4400000000000004"/>
    <n v="0"/>
    <s v="Payables Trx Entry"/>
    <n v="5"/>
    <s v="lewisiv0850"/>
    <s v="442360951"/>
    <x v="24"/>
  </r>
  <r>
    <n v="94549"/>
    <x v="48"/>
    <x v="62"/>
    <s v="1"/>
    <s v="71165"/>
    <x v="8"/>
    <s v="50"/>
    <n v="5.89"/>
    <n v="0"/>
    <s v="Payables Trx Entry"/>
    <n v="5"/>
    <s v="lewisiv0850"/>
    <s v="442360951"/>
    <x v="24"/>
  </r>
  <r>
    <n v="94549"/>
    <x v="48"/>
    <x v="62"/>
    <s v="1"/>
    <s v="71165"/>
    <x v="8"/>
    <s v="50"/>
    <n v="11.22"/>
    <n v="0"/>
    <s v="Payables Trx Entry"/>
    <n v="5"/>
    <s v="lewisiv0850"/>
    <s v="442360951"/>
    <x v="24"/>
  </r>
  <r>
    <n v="94549"/>
    <x v="48"/>
    <x v="62"/>
    <s v="1"/>
    <s v="71165"/>
    <x v="8"/>
    <s v="50"/>
    <n v="4.01"/>
    <n v="0"/>
    <s v="Payables Trx Entry"/>
    <n v="5"/>
    <s v="lewisiv0850"/>
    <s v="442360951"/>
    <x v="24"/>
  </r>
  <r>
    <n v="94549"/>
    <x v="48"/>
    <x v="62"/>
    <s v="1"/>
    <s v="71165"/>
    <x v="8"/>
    <s v="50"/>
    <n v="0.08"/>
    <n v="0"/>
    <s v="Payables Trx Entry"/>
    <n v="5"/>
    <s v="lewisiv0850"/>
    <s v="442360951"/>
    <x v="24"/>
  </r>
  <r>
    <n v="94549"/>
    <x v="48"/>
    <x v="62"/>
    <s v="1"/>
    <s v="71165"/>
    <x v="8"/>
    <s v="50"/>
    <n v="0.11"/>
    <n v="0"/>
    <s v="Payables Trx Entry"/>
    <n v="5"/>
    <s v="lewisiv0850"/>
    <s v="442360951"/>
    <x v="24"/>
  </r>
  <r>
    <n v="94549"/>
    <x v="48"/>
    <x v="62"/>
    <s v="1"/>
    <s v="71165"/>
    <x v="8"/>
    <s v="50"/>
    <n v="0.21"/>
    <n v="0"/>
    <s v="Payables Trx Entry"/>
    <n v="5"/>
    <s v="lewisiv0850"/>
    <s v="442360951"/>
    <x v="24"/>
  </r>
  <r>
    <n v="94549"/>
    <x v="48"/>
    <x v="62"/>
    <s v="1"/>
    <s v="71165"/>
    <x v="8"/>
    <s v="50"/>
    <n v="0.08"/>
    <n v="0"/>
    <s v="Payables Trx Entry"/>
    <n v="5"/>
    <s v="lewisiv0850"/>
    <s v="442360951"/>
    <x v="24"/>
  </r>
  <r>
    <n v="94557"/>
    <x v="48"/>
    <x v="83"/>
    <s v="1"/>
    <s v="712952012"/>
    <x v="8"/>
    <s v="10"/>
    <n v="3.17"/>
    <n v="0"/>
    <s v="Payables Trx Entry"/>
    <n v="5"/>
    <s v="lewisiv0850"/>
    <s v="7270-046"/>
    <x v="65"/>
  </r>
  <r>
    <n v="94557"/>
    <x v="48"/>
    <x v="83"/>
    <s v="1"/>
    <s v="712952012"/>
    <x v="8"/>
    <s v="10"/>
    <n v="0.06"/>
    <n v="0"/>
    <s v="Payables Trx Entry"/>
    <n v="5"/>
    <s v="lewisiv0850"/>
    <s v="7270-046"/>
    <x v="65"/>
  </r>
  <r>
    <n v="94557"/>
    <x v="48"/>
    <x v="84"/>
    <s v="1"/>
    <s v="712952014"/>
    <x v="8"/>
    <s v="10"/>
    <n v="3.16"/>
    <n v="0"/>
    <s v="Payables Trx Entry"/>
    <n v="5"/>
    <s v="lewisiv0850"/>
    <s v="7270-046"/>
    <x v="65"/>
  </r>
  <r>
    <n v="94557"/>
    <x v="48"/>
    <x v="84"/>
    <s v="1"/>
    <s v="712952014"/>
    <x v="8"/>
    <s v="10"/>
    <n v="0.06"/>
    <n v="0"/>
    <s v="Payables Trx Entry"/>
    <n v="5"/>
    <s v="lewisiv0850"/>
    <s v="7270-046"/>
    <x v="65"/>
  </r>
  <r>
    <n v="94557"/>
    <x v="48"/>
    <x v="99"/>
    <s v="1"/>
    <s v="712952016"/>
    <x v="8"/>
    <s v="10"/>
    <n v="3.17"/>
    <n v="0"/>
    <s v="Payables Trx Entry"/>
    <n v="5"/>
    <s v="lewisiv0850"/>
    <s v="7270-046"/>
    <x v="65"/>
  </r>
  <r>
    <n v="94557"/>
    <x v="48"/>
    <x v="99"/>
    <s v="1"/>
    <s v="712952016"/>
    <x v="8"/>
    <s v="10"/>
    <n v="0.06"/>
    <n v="0"/>
    <s v="Payables Trx Entry"/>
    <n v="5"/>
    <s v="lewisiv0850"/>
    <s v="7270-046"/>
    <x v="65"/>
  </r>
  <r>
    <n v="94615"/>
    <x v="48"/>
    <x v="65"/>
    <s v="1"/>
    <s v="71110"/>
    <x v="6"/>
    <s v="90"/>
    <n v="27.79"/>
    <n v="0"/>
    <s v="John Conway- Jul 30- Aug 27"/>
    <n v="5"/>
    <s v="lewisiv0850"/>
    <s v="082719-JC"/>
    <x v="28"/>
  </r>
  <r>
    <n v="94615"/>
    <x v="48"/>
    <x v="65"/>
    <s v="1"/>
    <s v="71110"/>
    <x v="6"/>
    <s v="90"/>
    <n v="0.52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3.17"/>
    <n v="0"/>
    <s v="John Conway- Jul 30- Aug 27"/>
    <n v="5"/>
    <s v="lewisiv0850"/>
    <s v="082719-JC"/>
    <x v="28"/>
  </r>
  <r>
    <n v="94615"/>
    <x v="48"/>
    <x v="20"/>
    <s v="1"/>
    <s v="71120"/>
    <x v="13"/>
    <s v="80"/>
    <n v="222.62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2.6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3.21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3.52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6.75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6.34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2.93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43.26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3800000000000008"/>
    <n v="0"/>
    <s v="John Conway- Jul 30- Aug 27"/>
    <n v="5"/>
    <s v="lewisiv0850"/>
    <s v="082719-JC"/>
    <x v="28"/>
  </r>
  <r>
    <n v="94615"/>
    <x v="48"/>
    <x v="20"/>
    <s v="1"/>
    <s v="71120"/>
    <x v="13"/>
    <s v="80"/>
    <n v="4.21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3699999999999992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3800000000000008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3800000000000008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44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44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3699999999999992"/>
    <n v="0"/>
    <s v="John Conway- Jul 30- Aug 27"/>
    <n v="5"/>
    <s v="lewisiv0850"/>
    <s v="082719-JC"/>
    <x v="28"/>
  </r>
  <r>
    <n v="94615"/>
    <x v="48"/>
    <x v="20"/>
    <s v="1"/>
    <s v="71120"/>
    <x v="13"/>
    <s v="80"/>
    <n v="8.36"/>
    <n v="0"/>
    <s v="John Conway- Jul 30- Aug 27"/>
    <n v="5"/>
    <s v="lewisiv0850"/>
    <s v="082719-JC"/>
    <x v="28"/>
  </r>
  <r>
    <n v="94616"/>
    <x v="48"/>
    <x v="20"/>
    <s v="1"/>
    <s v="71120"/>
    <x v="13"/>
    <s v="80"/>
    <n v="0"/>
    <n v="199.98"/>
    <s v="credit on statement"/>
    <n v="5"/>
    <s v="lewisiv0850"/>
    <s v="082719-JOHN"/>
    <x v="28"/>
  </r>
  <r>
    <n v="94654"/>
    <x v="34"/>
    <x v="38"/>
    <s v="1"/>
    <s v="71110"/>
    <x v="19"/>
    <s v="90"/>
    <n v="4.84"/>
    <n v="0"/>
    <s v="Payables Trx Entry"/>
    <n v="6"/>
    <s v="lewisiv0850"/>
    <s v="83871888"/>
    <x v="33"/>
  </r>
  <r>
    <n v="94654"/>
    <x v="34"/>
    <x v="38"/>
    <s v="1"/>
    <s v="71110"/>
    <x v="19"/>
    <s v="90"/>
    <n v="0.11"/>
    <n v="0"/>
    <s v="Payables Trx Entry"/>
    <n v="6"/>
    <s v="lewisiv0850"/>
    <s v="83871888"/>
    <x v="33"/>
  </r>
  <r>
    <n v="94659"/>
    <x v="34"/>
    <x v="62"/>
    <s v="1"/>
    <s v="71165"/>
    <x v="8"/>
    <s v="50"/>
    <n v="33.15"/>
    <n v="0"/>
    <s v="Payables Trx Entry"/>
    <n v="6"/>
    <s v="lewisiv0850"/>
    <s v="0089330571-00"/>
    <x v="56"/>
  </r>
  <r>
    <n v="94660"/>
    <x v="34"/>
    <x v="62"/>
    <s v="1"/>
    <s v="71165"/>
    <x v="8"/>
    <s v="50"/>
    <n v="23.37"/>
    <n v="0"/>
    <s v="Payables Trx Entry"/>
    <n v="6"/>
    <s v="lewisiv0850"/>
    <s v="0334532901-01"/>
    <x v="56"/>
  </r>
  <r>
    <n v="94665"/>
    <x v="34"/>
    <x v="33"/>
    <s v="1"/>
    <s v="71110"/>
    <x v="2"/>
    <s v="90"/>
    <n v="1.52"/>
    <n v="0"/>
    <s v="Payables Trx Entry"/>
    <n v="6"/>
    <s v="lewisiv0850"/>
    <s v="091219-2"/>
    <x v="2"/>
  </r>
  <r>
    <n v="95401"/>
    <x v="49"/>
    <x v="33"/>
    <s v="1"/>
    <s v="71110"/>
    <x v="2"/>
    <s v="90"/>
    <n v="387.25"/>
    <n v="0"/>
    <s v="Payables Trx Entry"/>
    <n v="6"/>
    <s v="lewisiv0850"/>
    <s v="093019"/>
    <x v="2"/>
  </r>
  <r>
    <n v="95401"/>
    <x v="49"/>
    <x v="33"/>
    <s v="1"/>
    <s v="71110"/>
    <x v="2"/>
    <s v="90"/>
    <n v="7.32"/>
    <n v="0"/>
    <s v="Payables Trx Entry"/>
    <n v="6"/>
    <s v="lewisiv0850"/>
    <s v="093019"/>
    <x v="2"/>
  </r>
  <r>
    <n v="92792"/>
    <x v="36"/>
    <x v="2"/>
    <s v="1"/>
    <s v="71110"/>
    <x v="1"/>
    <s v="90"/>
    <n v="90.14"/>
    <n v="0"/>
    <s v="Payables Trx Entry"/>
    <n v="4"/>
    <s v="armogansh"/>
    <s v="070919"/>
    <x v="88"/>
  </r>
  <r>
    <n v="92792"/>
    <x v="36"/>
    <x v="2"/>
    <s v="1"/>
    <s v="71110"/>
    <x v="1"/>
    <s v="90"/>
    <n v="1.7"/>
    <n v="0"/>
    <s v="Payables Trx Entry"/>
    <n v="4"/>
    <s v="armogansh"/>
    <s v="070919"/>
    <x v="88"/>
  </r>
  <r>
    <n v="95061"/>
    <x v="50"/>
    <x v="2"/>
    <s v="1"/>
    <s v="71110"/>
    <x v="1"/>
    <s v="90"/>
    <n v="79.599999999999994"/>
    <n v="0"/>
    <s v="Payables Trx Entry"/>
    <n v="6"/>
    <s v="lewisiv0850"/>
    <s v="092419"/>
    <x v="88"/>
  </r>
  <r>
    <n v="95061"/>
    <x v="50"/>
    <x v="2"/>
    <s v="1"/>
    <s v="71110"/>
    <x v="1"/>
    <s v="90"/>
    <n v="1.5"/>
    <n v="0"/>
    <s v="Payables Trx Entry"/>
    <n v="6"/>
    <s v="lewisiv0850"/>
    <s v="092419"/>
    <x v="88"/>
  </r>
  <r>
    <n v="90640"/>
    <x v="8"/>
    <x v="2"/>
    <s v="1"/>
    <s v="71110"/>
    <x v="1"/>
    <s v="90"/>
    <n v="19.37"/>
    <n v="0"/>
    <s v="parking for meeting@ HRH"/>
    <n v="2"/>
    <s v="chenli"/>
    <s v="050719- RAJ"/>
    <x v="89"/>
  </r>
  <r>
    <n v="94686"/>
    <x v="48"/>
    <x v="51"/>
    <s v="1"/>
    <s v="71165"/>
    <x v="10"/>
    <s v="50"/>
    <n v="220.46"/>
    <n v="0"/>
    <s v="Archie- Aug 06-Sep03"/>
    <n v="5"/>
    <s v="lewisiv0850"/>
    <s v="090319-AA"/>
    <x v="28"/>
  </r>
  <r>
    <n v="94686"/>
    <x v="48"/>
    <x v="51"/>
    <s v="1"/>
    <s v="71165"/>
    <x v="10"/>
    <s v="50"/>
    <n v="4.17"/>
    <n v="0"/>
    <s v="Archie- Aug 06-Sep03"/>
    <n v="5"/>
    <s v="lewisiv0850"/>
    <s v="090319-AA"/>
    <x v="28"/>
  </r>
  <r>
    <n v="94686"/>
    <x v="48"/>
    <x v="90"/>
    <s v="1"/>
    <s v="71165"/>
    <x v="4"/>
    <s v="50"/>
    <n v="177"/>
    <n v="0"/>
    <s v="Archie- Aug 06-Sep03"/>
    <n v="5"/>
    <s v="lewisiv0850"/>
    <s v="090319-AA"/>
    <x v="28"/>
  </r>
  <r>
    <n v="94686"/>
    <x v="48"/>
    <x v="62"/>
    <s v="1"/>
    <s v="71165"/>
    <x v="8"/>
    <s v="50"/>
    <n v="35"/>
    <n v="0"/>
    <s v="Archie- Aug 06-Sep03"/>
    <n v="5"/>
    <s v="lewisiv0850"/>
    <s v="090319-AA"/>
    <x v="28"/>
  </r>
  <r>
    <n v="94686"/>
    <x v="48"/>
    <x v="62"/>
    <s v="1"/>
    <s v="71165"/>
    <x v="8"/>
    <s v="50"/>
    <n v="9.0299999999999994"/>
    <n v="0"/>
    <s v="Archie- Aug 06-Sep03"/>
    <n v="5"/>
    <s v="lewisiv0850"/>
    <s v="090319-AA"/>
    <x v="28"/>
  </r>
  <r>
    <n v="94686"/>
    <x v="48"/>
    <x v="62"/>
    <s v="1"/>
    <s v="71165"/>
    <x v="8"/>
    <s v="50"/>
    <n v="0.66"/>
    <n v="0"/>
    <s v="Archie- Aug 06-Sep03"/>
    <n v="5"/>
    <s v="lewisiv0850"/>
    <s v="090319-AA"/>
    <x v="28"/>
  </r>
  <r>
    <n v="94688"/>
    <x v="48"/>
    <x v="62"/>
    <s v="1"/>
    <s v="71165"/>
    <x v="8"/>
    <s v="50"/>
    <n v="0"/>
    <n v="18.059999999999999"/>
    <s v="Payables Trx Entry"/>
    <n v="5"/>
    <s v="lewisiv0850"/>
    <s v="090319-ARCH"/>
    <x v="28"/>
  </r>
  <r>
    <n v="94689"/>
    <x v="48"/>
    <x v="21"/>
    <s v="1"/>
    <s v="7111040"/>
    <x v="14"/>
    <s v="90"/>
    <n v="135.22"/>
    <n v="0"/>
    <s v="Julie: Jul 30-Aug 27"/>
    <n v="5"/>
    <s v="lewisiv0850"/>
    <s v="082719-JH"/>
    <x v="28"/>
  </r>
  <r>
    <n v="94689"/>
    <x v="48"/>
    <x v="21"/>
    <s v="1"/>
    <s v="7111040"/>
    <x v="14"/>
    <s v="90"/>
    <n v="80.59"/>
    <n v="0"/>
    <s v="Julie: Jul 30-Aug 27"/>
    <n v="5"/>
    <s v="lewisiv0850"/>
    <s v="082719-JH"/>
    <x v="28"/>
  </r>
  <r>
    <n v="94730"/>
    <x v="51"/>
    <x v="6"/>
    <s v="1"/>
    <s v="7120510"/>
    <x v="1"/>
    <s v="10"/>
    <n v="64.88"/>
    <n v="0"/>
    <s v="Payables Trx Entry"/>
    <n v="6"/>
    <s v="lewisiv0850"/>
    <s v="091619"/>
    <x v="4"/>
  </r>
  <r>
    <n v="94730"/>
    <x v="51"/>
    <x v="6"/>
    <s v="1"/>
    <s v="7120510"/>
    <x v="1"/>
    <s v="10"/>
    <n v="1.23"/>
    <n v="0"/>
    <s v="Payables Trx Entry"/>
    <n v="6"/>
    <s v="lewisiv0850"/>
    <s v="091619"/>
    <x v="4"/>
  </r>
  <r>
    <n v="94731"/>
    <x v="51"/>
    <x v="6"/>
    <s v="1"/>
    <s v="7120510"/>
    <x v="1"/>
    <s v="10"/>
    <n v="92.53"/>
    <n v="0"/>
    <s v="Payables Trx Entry"/>
    <n v="6"/>
    <s v="lewisiv0850"/>
    <s v="091219"/>
    <x v="34"/>
  </r>
  <r>
    <n v="94731"/>
    <x v="51"/>
    <x v="6"/>
    <s v="1"/>
    <s v="7120510"/>
    <x v="1"/>
    <s v="10"/>
    <n v="1.75"/>
    <n v="0"/>
    <s v="Payables Trx Entry"/>
    <n v="6"/>
    <s v="lewisiv0850"/>
    <s v="091219"/>
    <x v="34"/>
  </r>
  <r>
    <n v="94731"/>
    <x v="51"/>
    <x v="39"/>
    <s v="1"/>
    <s v="7120510"/>
    <x v="2"/>
    <s v="10"/>
    <n v="87.36"/>
    <n v="0"/>
    <s v="Payables Trx Entry"/>
    <n v="6"/>
    <s v="lewisiv0850"/>
    <s v="091219"/>
    <x v="34"/>
  </r>
  <r>
    <n v="94731"/>
    <x v="51"/>
    <x v="39"/>
    <s v="1"/>
    <s v="7120510"/>
    <x v="2"/>
    <s v="10"/>
    <n v="1.65"/>
    <n v="0"/>
    <s v="Payables Trx Entry"/>
    <n v="6"/>
    <s v="lewisiv0850"/>
    <s v="091219"/>
    <x v="34"/>
  </r>
  <r>
    <n v="94731"/>
    <x v="51"/>
    <x v="67"/>
    <s v="1"/>
    <s v="7120510"/>
    <x v="27"/>
    <s v="10"/>
    <n v="399.99"/>
    <n v="0"/>
    <s v="Payables Trx Entry"/>
    <n v="6"/>
    <s v="lewisiv0850"/>
    <s v="091219"/>
    <x v="34"/>
  </r>
  <r>
    <n v="94792"/>
    <x v="52"/>
    <x v="35"/>
    <s v="1"/>
    <s v="712952016"/>
    <x v="17"/>
    <s v="10"/>
    <n v="86.38"/>
    <n v="0"/>
    <s v="Payables Trx Entry"/>
    <n v="6"/>
    <s v="lewisiv0850"/>
    <s v="22850"/>
    <x v="29"/>
  </r>
  <r>
    <n v="94792"/>
    <x v="52"/>
    <x v="35"/>
    <s v="1"/>
    <s v="712952016"/>
    <x v="17"/>
    <s v="10"/>
    <n v="1.63"/>
    <n v="0"/>
    <s v="Payables Trx Entry"/>
    <n v="6"/>
    <s v="lewisiv0850"/>
    <s v="22850"/>
    <x v="29"/>
  </r>
  <r>
    <n v="94793"/>
    <x v="52"/>
    <x v="51"/>
    <s v="1"/>
    <s v="71165"/>
    <x v="10"/>
    <s v="50"/>
    <n v="40"/>
    <n v="0"/>
    <s v="Payables Trx Entry"/>
    <n v="6"/>
    <s v="lewisiv0850"/>
    <s v="3373197"/>
    <x v="42"/>
  </r>
  <r>
    <n v="94796"/>
    <x v="52"/>
    <x v="96"/>
    <s v="1"/>
    <s v="7111040"/>
    <x v="8"/>
    <s v="90"/>
    <n v="4.01"/>
    <n v="0"/>
    <s v="Payables Trx Entry"/>
    <n v="6"/>
    <s v="lewisiv0850"/>
    <s v="442420902"/>
    <x v="24"/>
  </r>
  <r>
    <n v="94796"/>
    <x v="52"/>
    <x v="96"/>
    <s v="1"/>
    <s v="7111040"/>
    <x v="8"/>
    <s v="90"/>
    <n v="0.08"/>
    <n v="0"/>
    <s v="Payables Trx Entry"/>
    <n v="6"/>
    <s v="lewisiv0850"/>
    <s v="442420902"/>
    <x v="24"/>
  </r>
  <r>
    <n v="94796"/>
    <x v="52"/>
    <x v="63"/>
    <s v="1"/>
    <s v="7112060"/>
    <x v="8"/>
    <s v="80"/>
    <n v="4.01"/>
    <n v="0"/>
    <s v="Payables Trx Entry"/>
    <n v="6"/>
    <s v="lewisiv0850"/>
    <s v="442420902"/>
    <x v="24"/>
  </r>
  <r>
    <n v="94796"/>
    <x v="52"/>
    <x v="63"/>
    <s v="1"/>
    <s v="7112060"/>
    <x v="8"/>
    <s v="80"/>
    <n v="0.08"/>
    <n v="0"/>
    <s v="Payables Trx Entry"/>
    <n v="6"/>
    <s v="lewisiv0850"/>
    <s v="442420902"/>
    <x v="24"/>
  </r>
  <r>
    <n v="94796"/>
    <x v="52"/>
    <x v="79"/>
    <s v="1"/>
    <s v="71140"/>
    <x v="8"/>
    <s v="80"/>
    <n v="4.01"/>
    <n v="0"/>
    <s v="Payables Trx Entry"/>
    <n v="6"/>
    <s v="lewisiv0850"/>
    <s v="442420902"/>
    <x v="24"/>
  </r>
  <r>
    <n v="94796"/>
    <x v="52"/>
    <x v="79"/>
    <s v="1"/>
    <s v="71140"/>
    <x v="8"/>
    <s v="80"/>
    <n v="0.08"/>
    <n v="0"/>
    <s v="Payables Trx Entry"/>
    <n v="6"/>
    <s v="lewisiv0850"/>
    <s v="442420902"/>
    <x v="24"/>
  </r>
  <r>
    <n v="94797"/>
    <x v="52"/>
    <x v="24"/>
    <s v="1"/>
    <s v="71115"/>
    <x v="2"/>
    <s v="70"/>
    <n v="51"/>
    <n v="0"/>
    <s v="Sangsoo Farewell Lunch"/>
    <n v="6"/>
    <s v="lewisiv0850"/>
    <s v="091819"/>
    <x v="76"/>
  </r>
  <r>
    <n v="94797"/>
    <x v="52"/>
    <x v="24"/>
    <s v="1"/>
    <s v="71115"/>
    <x v="2"/>
    <s v="70"/>
    <n v="5"/>
    <n v="0"/>
    <s v="Sangsoo Farewell Lunch"/>
    <n v="6"/>
    <s v="lewisiv0850"/>
    <s v="091819"/>
    <x v="76"/>
  </r>
  <r>
    <n v="94797"/>
    <x v="52"/>
    <x v="24"/>
    <s v="1"/>
    <s v="71115"/>
    <x v="2"/>
    <s v="70"/>
    <n v="0.96"/>
    <n v="0"/>
    <s v="Sangsoo Farewell Lunch"/>
    <n v="6"/>
    <s v="lewisiv0850"/>
    <s v="091819"/>
    <x v="76"/>
  </r>
  <r>
    <n v="94802"/>
    <x v="52"/>
    <x v="16"/>
    <s v="1"/>
    <s v="71125"/>
    <x v="11"/>
    <s v="60"/>
    <n v="136.85"/>
    <n v="0"/>
    <s v="Payables Trx Entry"/>
    <n v="6"/>
    <s v="lewisiv0850"/>
    <s v="772471"/>
    <x v="14"/>
  </r>
  <r>
    <n v="94802"/>
    <x v="52"/>
    <x v="16"/>
    <s v="1"/>
    <s v="71125"/>
    <x v="11"/>
    <s v="60"/>
    <n v="2.59"/>
    <n v="0"/>
    <s v="Payables Trx Entry"/>
    <n v="6"/>
    <s v="lewisiv0850"/>
    <s v="772471"/>
    <x v="14"/>
  </r>
  <r>
    <n v="94803"/>
    <x v="52"/>
    <x v="22"/>
    <s v="1"/>
    <s v="71125"/>
    <x v="3"/>
    <s v="60"/>
    <n v="0.14000000000000001"/>
    <n v="0"/>
    <s v="Payables Trx Entry"/>
    <n v="6"/>
    <s v="lewisiv0850"/>
    <s v="20190901-4167627316"/>
    <x v="22"/>
  </r>
  <r>
    <n v="94804"/>
    <x v="52"/>
    <x v="13"/>
    <s v="1"/>
    <s v="719203103"/>
    <x v="9"/>
    <s v="95"/>
    <n v="36.99"/>
    <n v="0"/>
    <s v="Payables Trx Entry"/>
    <n v="6"/>
    <s v="lewisiv0850"/>
    <s v="090419-233609968009"/>
    <x v="11"/>
  </r>
  <r>
    <n v="94804"/>
    <x v="52"/>
    <x v="13"/>
    <s v="1"/>
    <s v="719203103"/>
    <x v="9"/>
    <s v="95"/>
    <n v="1957"/>
    <n v="0"/>
    <s v="Payables Trx Entry"/>
    <n v="6"/>
    <s v="lewisiv0850"/>
    <s v="090419-233609968009"/>
    <x v="11"/>
  </r>
  <r>
    <n v="94805"/>
    <x v="52"/>
    <x v="13"/>
    <s v="1"/>
    <s v="719203103"/>
    <x v="9"/>
    <s v="95"/>
    <n v="89.45"/>
    <n v="0"/>
    <s v="Payables Trx Entry"/>
    <n v="6"/>
    <s v="lewisiv0850"/>
    <s v="090819-233695088700"/>
    <x v="11"/>
  </r>
  <r>
    <n v="94805"/>
    <x v="52"/>
    <x v="13"/>
    <s v="1"/>
    <s v="719203103"/>
    <x v="9"/>
    <s v="95"/>
    <n v="1.69"/>
    <n v="0"/>
    <s v="Payables Trx Entry"/>
    <n v="6"/>
    <s v="lewisiv0850"/>
    <s v="090819-233695088700"/>
    <x v="11"/>
  </r>
  <r>
    <n v="94820"/>
    <x v="48"/>
    <x v="100"/>
    <s v="1"/>
    <s v="71910"/>
    <x v="26"/>
    <s v="50"/>
    <n v="226.47"/>
    <n v="0"/>
    <s v="P11- July 27- August 23- Act."/>
    <n v="5"/>
    <s v="lewisiv0850"/>
    <s v="103050"/>
    <x v="90"/>
  </r>
  <r>
    <n v="94820"/>
    <x v="48"/>
    <x v="100"/>
    <s v="1"/>
    <s v="71910"/>
    <x v="26"/>
    <s v="50"/>
    <n v="4.28"/>
    <n v="0"/>
    <s v="P11- July 27- August 23- Act."/>
    <n v="5"/>
    <s v="lewisiv0850"/>
    <s v="103050"/>
    <x v="90"/>
  </r>
  <r>
    <n v="94821"/>
    <x v="48"/>
    <x v="52"/>
    <s v="1"/>
    <s v="71195"/>
    <x v="26"/>
    <s v="50"/>
    <n v="4396.21"/>
    <n v="0"/>
    <s v="P11- July 27- Aug 23- RS Act."/>
    <n v="5"/>
    <s v="lewisiv0850"/>
    <s v="103051"/>
    <x v="91"/>
  </r>
  <r>
    <n v="94823"/>
    <x v="48"/>
    <x v="52"/>
    <s v="1"/>
    <s v="71195"/>
    <x v="26"/>
    <s v="50"/>
    <n v="0"/>
    <n v="4396.21"/>
    <s v="Void Open Trx"/>
    <n v="5"/>
    <s v="chhabrasa"/>
    <s v="103051"/>
    <x v="91"/>
  </r>
  <r>
    <n v="94834"/>
    <x v="48"/>
    <x v="52"/>
    <s v="1"/>
    <s v="71195"/>
    <x v="26"/>
    <s v="50"/>
    <n v="4396.21"/>
    <n v="0"/>
    <s v="Payables Trx Entry"/>
    <n v="5"/>
    <s v="lewisiv0850"/>
    <s v="103051"/>
    <x v="90"/>
  </r>
  <r>
    <n v="94838"/>
    <x v="53"/>
    <x v="94"/>
    <s v="1"/>
    <s v="71120"/>
    <x v="33"/>
    <s v="80"/>
    <n v="752.55"/>
    <n v="0"/>
    <s v="Payables Trx Entry"/>
    <n v="6"/>
    <s v="lewisiv0850"/>
    <s v="CE-INV500737"/>
    <x v="83"/>
  </r>
  <r>
    <n v="94838"/>
    <x v="53"/>
    <x v="94"/>
    <s v="1"/>
    <s v="71120"/>
    <x v="33"/>
    <s v="80"/>
    <n v="14.22"/>
    <n v="0"/>
    <s v="Payables Trx Entry"/>
    <n v="6"/>
    <s v="lewisiv0850"/>
    <s v="CE-INV500737"/>
    <x v="83"/>
  </r>
  <r>
    <n v="94839"/>
    <x v="53"/>
    <x v="94"/>
    <s v="1"/>
    <s v="71120"/>
    <x v="33"/>
    <s v="80"/>
    <n v="173.34"/>
    <n v="0"/>
    <s v="Payables Trx Entry"/>
    <n v="6"/>
    <s v="lewisiv0850"/>
    <s v="CE-INV500734"/>
    <x v="83"/>
  </r>
  <r>
    <n v="94839"/>
    <x v="53"/>
    <x v="94"/>
    <s v="1"/>
    <s v="71120"/>
    <x v="33"/>
    <s v="80"/>
    <n v="3.28"/>
    <n v="0"/>
    <s v="Payables Trx Entry"/>
    <n v="6"/>
    <s v="lewisiv0850"/>
    <s v="CE-INV500734"/>
    <x v="83"/>
  </r>
  <r>
    <n v="94842"/>
    <x v="53"/>
    <x v="42"/>
    <s v="1"/>
    <s v="7148510"/>
    <x v="22"/>
    <s v="20"/>
    <n v="590"/>
    <n v="0"/>
    <s v="Payables Trx Entry"/>
    <n v="6"/>
    <s v="lewisiv0850"/>
    <s v="614"/>
    <x v="36"/>
  </r>
  <r>
    <n v="94842"/>
    <x v="53"/>
    <x v="42"/>
    <s v="1"/>
    <s v="7148510"/>
    <x v="22"/>
    <s v="20"/>
    <n v="11.15"/>
    <n v="0"/>
    <s v="Payables Trx Entry"/>
    <n v="6"/>
    <s v="lewisiv0850"/>
    <s v="614"/>
    <x v="36"/>
  </r>
  <r>
    <n v="94843"/>
    <x v="53"/>
    <x v="42"/>
    <s v="1"/>
    <s v="7148510"/>
    <x v="22"/>
    <s v="20"/>
    <n v="590"/>
    <n v="0"/>
    <s v="Payables Trx Entry"/>
    <n v="6"/>
    <s v="lewisiv0850"/>
    <s v="609"/>
    <x v="36"/>
  </r>
  <r>
    <n v="94843"/>
    <x v="53"/>
    <x v="42"/>
    <s v="1"/>
    <s v="7148510"/>
    <x v="22"/>
    <s v="20"/>
    <n v="11.15"/>
    <n v="0"/>
    <s v="Payables Trx Entry"/>
    <n v="6"/>
    <s v="lewisiv0850"/>
    <s v="609"/>
    <x v="36"/>
  </r>
  <r>
    <n v="94845"/>
    <x v="53"/>
    <x v="5"/>
    <s v="1"/>
    <s v="71182"/>
    <x v="1"/>
    <s v="20"/>
    <n v="36.85"/>
    <n v="0"/>
    <s v="Payables Trx Entry"/>
    <n v="6"/>
    <s v="lewisiv0850"/>
    <s v="20190919"/>
    <x v="45"/>
  </r>
  <r>
    <n v="94845"/>
    <x v="53"/>
    <x v="5"/>
    <s v="1"/>
    <s v="71182"/>
    <x v="1"/>
    <s v="20"/>
    <n v="0.7"/>
    <n v="0"/>
    <s v="Payables Trx Entry"/>
    <n v="6"/>
    <s v="lewisiv0850"/>
    <s v="20190919"/>
    <x v="45"/>
  </r>
  <r>
    <n v="94846"/>
    <x v="53"/>
    <x v="6"/>
    <s v="1"/>
    <s v="7120510"/>
    <x v="1"/>
    <s v="10"/>
    <n v="55.22"/>
    <n v="0"/>
    <s v="Payables Trx Entry"/>
    <n v="6"/>
    <s v="lewisiv0850"/>
    <s v="20190919"/>
    <x v="4"/>
  </r>
  <r>
    <n v="94846"/>
    <x v="53"/>
    <x v="6"/>
    <s v="1"/>
    <s v="7120510"/>
    <x v="1"/>
    <s v="10"/>
    <n v="1.04"/>
    <n v="0"/>
    <s v="Payables Trx Entry"/>
    <n v="6"/>
    <s v="lewisiv0850"/>
    <s v="20190919"/>
    <x v="4"/>
  </r>
  <r>
    <n v="94846"/>
    <x v="53"/>
    <x v="39"/>
    <s v="1"/>
    <s v="7120510"/>
    <x v="2"/>
    <s v="10"/>
    <n v="70.67"/>
    <n v="0"/>
    <s v="Payables Trx Entry"/>
    <n v="6"/>
    <s v="lewisiv0850"/>
    <s v="20190919"/>
    <x v="4"/>
  </r>
  <r>
    <n v="94846"/>
    <x v="53"/>
    <x v="39"/>
    <s v="1"/>
    <s v="7120510"/>
    <x v="2"/>
    <s v="10"/>
    <n v="1.34"/>
    <n v="0"/>
    <s v="Payables Trx Entry"/>
    <n v="6"/>
    <s v="lewisiv0850"/>
    <s v="20190919"/>
    <x v="4"/>
  </r>
  <r>
    <n v="94855"/>
    <x v="53"/>
    <x v="0"/>
    <s v="1"/>
    <s v="7120720"/>
    <x v="0"/>
    <s v="70"/>
    <n v="75"/>
    <n v="0"/>
    <s v="Dr. Varathaseelan Muthulingam"/>
    <n v="6"/>
    <s v="lewisiv0850"/>
    <s v="20190919"/>
    <x v="0"/>
  </r>
  <r>
    <n v="95031"/>
    <x v="50"/>
    <x v="23"/>
    <s v="1"/>
    <s v="71115"/>
    <x v="4"/>
    <s v="70"/>
    <n v="425"/>
    <n v="0"/>
    <s v="Payables Trx Entry"/>
    <n v="6"/>
    <s v="lewisiv0850"/>
    <s v="092319"/>
    <x v="74"/>
  </r>
  <r>
    <n v="95031"/>
    <x v="50"/>
    <x v="23"/>
    <s v="1"/>
    <s v="71115"/>
    <x v="4"/>
    <s v="70"/>
    <n v="8.0299999999999994"/>
    <n v="0"/>
    <s v="Payables Trx Entry"/>
    <n v="6"/>
    <s v="lewisiv0850"/>
    <s v="092319"/>
    <x v="74"/>
  </r>
  <r>
    <n v="95036"/>
    <x v="50"/>
    <x v="25"/>
    <s v="1"/>
    <s v="71120"/>
    <x v="8"/>
    <s v="80"/>
    <n v="4.01"/>
    <n v="0"/>
    <s v="Payables Trx Entry"/>
    <n v="6"/>
    <s v="lewisiv0850"/>
    <s v="442479284"/>
    <x v="24"/>
  </r>
  <r>
    <n v="95036"/>
    <x v="50"/>
    <x v="25"/>
    <s v="1"/>
    <s v="71120"/>
    <x v="8"/>
    <s v="80"/>
    <n v="0.08"/>
    <n v="0"/>
    <s v="Payables Trx Entry"/>
    <n v="6"/>
    <s v="lewisiv0850"/>
    <s v="442479284"/>
    <x v="24"/>
  </r>
  <r>
    <n v="95036"/>
    <x v="50"/>
    <x v="63"/>
    <s v="1"/>
    <s v="7112060"/>
    <x v="8"/>
    <s v="80"/>
    <n v="4.01"/>
    <n v="0"/>
    <s v="Payables Trx Entry"/>
    <n v="6"/>
    <s v="lewisiv0850"/>
    <s v="442479284"/>
    <x v="24"/>
  </r>
  <r>
    <n v="95036"/>
    <x v="50"/>
    <x v="63"/>
    <s v="1"/>
    <s v="7112060"/>
    <x v="8"/>
    <s v="80"/>
    <n v="4.01"/>
    <n v="0"/>
    <s v="Payables Trx Entry"/>
    <n v="6"/>
    <s v="lewisiv0850"/>
    <s v="442479284"/>
    <x v="24"/>
  </r>
  <r>
    <n v="95036"/>
    <x v="50"/>
    <x v="63"/>
    <s v="1"/>
    <s v="7112060"/>
    <x v="8"/>
    <s v="80"/>
    <n v="0.08"/>
    <n v="0"/>
    <s v="Payables Trx Entry"/>
    <n v="6"/>
    <s v="lewisiv0850"/>
    <s v="442479284"/>
    <x v="24"/>
  </r>
  <r>
    <n v="95036"/>
    <x v="50"/>
    <x v="63"/>
    <s v="1"/>
    <s v="7112060"/>
    <x v="8"/>
    <s v="80"/>
    <n v="0.08"/>
    <n v="0"/>
    <s v="Payables Trx Entry"/>
    <n v="6"/>
    <s v="lewisiv0850"/>
    <s v="442479284"/>
    <x v="24"/>
  </r>
  <r>
    <n v="95036"/>
    <x v="50"/>
    <x v="28"/>
    <s v="1"/>
    <s v="7119005"/>
    <x v="8"/>
    <s v="60"/>
    <n v="4.01"/>
    <n v="0"/>
    <s v="Payables Trx Entry"/>
    <n v="6"/>
    <s v="lewisiv0850"/>
    <s v="442479284"/>
    <x v="24"/>
  </r>
  <r>
    <n v="95036"/>
    <x v="50"/>
    <x v="28"/>
    <s v="1"/>
    <s v="7119005"/>
    <x v="8"/>
    <s v="60"/>
    <n v="0.08"/>
    <n v="0"/>
    <s v="Payables Trx Entry"/>
    <n v="6"/>
    <s v="lewisiv0850"/>
    <s v="442479284"/>
    <x v="24"/>
  </r>
  <r>
    <n v="95037"/>
    <x v="50"/>
    <x v="81"/>
    <s v="1"/>
    <s v="71110"/>
    <x v="10"/>
    <s v="90"/>
    <n v="395"/>
    <n v="0"/>
    <s v="Membership- Nov19- Oct20"/>
    <n v="6"/>
    <s v="lewisiv0850"/>
    <s v="090419- 172283"/>
    <x v="92"/>
  </r>
  <r>
    <n v="95037"/>
    <x v="50"/>
    <x v="81"/>
    <s v="1"/>
    <s v="71110"/>
    <x v="10"/>
    <s v="90"/>
    <n v="7.47"/>
    <n v="0"/>
    <s v="Membership- Nov19- Oct20"/>
    <n v="6"/>
    <s v="lewisiv0850"/>
    <s v="090419- 172283"/>
    <x v="92"/>
  </r>
  <r>
    <n v="95038"/>
    <x v="50"/>
    <x v="101"/>
    <s v="1"/>
    <s v="7144005"/>
    <x v="4"/>
    <s v="40"/>
    <n v="600"/>
    <n v="0"/>
    <s v="Payables Trx Entry"/>
    <n v="6"/>
    <s v="lewisiv0850"/>
    <s v="092419"/>
    <x v="93"/>
  </r>
  <r>
    <n v="95038"/>
    <x v="50"/>
    <x v="101"/>
    <s v="1"/>
    <s v="7144005"/>
    <x v="4"/>
    <s v="40"/>
    <n v="28"/>
    <n v="0"/>
    <s v="Payables Trx Entry"/>
    <n v="6"/>
    <s v="lewisiv0850"/>
    <s v="092419"/>
    <x v="93"/>
  </r>
  <r>
    <n v="95038"/>
    <x v="50"/>
    <x v="101"/>
    <s v="1"/>
    <s v="7144005"/>
    <x v="4"/>
    <s v="40"/>
    <n v="30"/>
    <n v="0"/>
    <s v="Payables Trx Entry"/>
    <n v="6"/>
    <s v="lewisiv0850"/>
    <s v="092419"/>
    <x v="93"/>
  </r>
  <r>
    <n v="95055"/>
    <x v="50"/>
    <x v="85"/>
    <s v="1"/>
    <s v="71110"/>
    <x v="4"/>
    <s v="90"/>
    <n v="346.68"/>
    <n v="0"/>
    <s v="Payables Trx Entry"/>
    <n v="6"/>
    <s v="lewisiv0850"/>
    <s v="092319"/>
    <x v="53"/>
  </r>
  <r>
    <n v="90640"/>
    <x v="8"/>
    <x v="2"/>
    <s v="1"/>
    <s v="71110"/>
    <x v="1"/>
    <s v="90"/>
    <n v="0.37"/>
    <n v="0"/>
    <s v="parking for meeting@ HRH"/>
    <n v="2"/>
    <s v="chenli"/>
    <s v="050719- RAJ"/>
    <x v="89"/>
  </r>
  <r>
    <n v="92189"/>
    <x v="32"/>
    <x v="85"/>
    <s v="1"/>
    <s v="71110"/>
    <x v="4"/>
    <s v="90"/>
    <n v="1838.04"/>
    <n v="0"/>
    <s v="Payables Trx Entry"/>
    <n v="3"/>
    <s v="armogansh"/>
    <s v="062819"/>
    <x v="89"/>
  </r>
  <r>
    <n v="95062"/>
    <x v="50"/>
    <x v="23"/>
    <s v="1"/>
    <s v="71115"/>
    <x v="4"/>
    <s v="70"/>
    <n v="425"/>
    <n v="0"/>
    <s v="Payables Trx Entry"/>
    <n v="6"/>
    <s v="lewisiv0850"/>
    <s v="092519"/>
    <x v="94"/>
  </r>
  <r>
    <n v="95062"/>
    <x v="50"/>
    <x v="23"/>
    <s v="1"/>
    <s v="71115"/>
    <x v="4"/>
    <s v="70"/>
    <n v="8.0299999999999994"/>
    <n v="0"/>
    <s v="Payables Trx Entry"/>
    <n v="6"/>
    <s v="lewisiv0850"/>
    <s v="092519"/>
    <x v="94"/>
  </r>
  <r>
    <n v="95064"/>
    <x v="50"/>
    <x v="102"/>
    <s v="1"/>
    <s v="71140"/>
    <x v="2"/>
    <s v="80"/>
    <n v="100"/>
    <n v="0"/>
    <s v="Payables Trx Entry"/>
    <n v="6"/>
    <s v="lewisiv0850"/>
    <s v="092319"/>
    <x v="80"/>
  </r>
  <r>
    <n v="95110"/>
    <x v="54"/>
    <x v="45"/>
    <s v="1"/>
    <s v="7144005"/>
    <x v="8"/>
    <s v="40"/>
    <n v="0.03"/>
    <n v="0"/>
    <s v="MAT10390 PO9062"/>
    <n v="6"/>
    <s v="lewisiv0850"/>
    <s v="INV203788"/>
    <x v="61"/>
  </r>
  <r>
    <n v="95169"/>
    <x v="49"/>
    <x v="70"/>
    <s v="1"/>
    <s v="71110"/>
    <x v="15"/>
    <s v="90"/>
    <n v="17078.349999999999"/>
    <n v="0"/>
    <s v="Payables Trx Entry"/>
    <n v="6"/>
    <s v="lewisiv0850"/>
    <s v="12318319"/>
    <x v="25"/>
  </r>
  <r>
    <n v="95169"/>
    <x v="49"/>
    <x v="70"/>
    <s v="1"/>
    <s v="71110"/>
    <x v="15"/>
    <s v="90"/>
    <n v="322.82"/>
    <n v="0"/>
    <s v="Payables Trx Entry"/>
    <n v="6"/>
    <s v="lewisiv0850"/>
    <s v="12318319"/>
    <x v="25"/>
  </r>
  <r>
    <n v="95170"/>
    <x v="49"/>
    <x v="70"/>
    <s v="1"/>
    <s v="71110"/>
    <x v="15"/>
    <s v="90"/>
    <n v="300"/>
    <n v="0"/>
    <s v="Payables Trx Entry"/>
    <n v="6"/>
    <s v="lewisiv0850"/>
    <s v="12318417"/>
    <x v="25"/>
  </r>
  <r>
    <n v="95170"/>
    <x v="49"/>
    <x v="70"/>
    <s v="1"/>
    <s v="71110"/>
    <x v="15"/>
    <s v="90"/>
    <n v="5.67"/>
    <n v="0"/>
    <s v="Payables Trx Entry"/>
    <n v="6"/>
    <s v="lewisiv0850"/>
    <s v="12318417"/>
    <x v="25"/>
  </r>
  <r>
    <n v="95171"/>
    <x v="49"/>
    <x v="29"/>
    <s v="1"/>
    <s v="71120"/>
    <x v="15"/>
    <s v="80"/>
    <n v="17046.75"/>
    <n v="0"/>
    <s v="Payables Trx Entry"/>
    <n v="6"/>
    <s v="lewisiv0850"/>
    <s v="12318510"/>
    <x v="25"/>
  </r>
  <r>
    <n v="95171"/>
    <x v="49"/>
    <x v="29"/>
    <s v="1"/>
    <s v="71120"/>
    <x v="15"/>
    <s v="80"/>
    <n v="322.22000000000003"/>
    <n v="0"/>
    <s v="Payables Trx Entry"/>
    <n v="6"/>
    <s v="lewisiv0850"/>
    <s v="12318510"/>
    <x v="25"/>
  </r>
  <r>
    <n v="95172"/>
    <x v="49"/>
    <x v="70"/>
    <s v="1"/>
    <s v="71110"/>
    <x v="15"/>
    <s v="90"/>
    <n v="715"/>
    <n v="0"/>
    <s v="Payables Trx Entry"/>
    <n v="6"/>
    <s v="lewisiv0850"/>
    <s v="12318623"/>
    <x v="25"/>
  </r>
  <r>
    <n v="95172"/>
    <x v="49"/>
    <x v="70"/>
    <s v="1"/>
    <s v="71110"/>
    <x v="15"/>
    <s v="90"/>
    <n v="13.51"/>
    <n v="0"/>
    <s v="Payables Trx Entry"/>
    <n v="6"/>
    <s v="lewisiv0850"/>
    <s v="12318623"/>
    <x v="25"/>
  </r>
  <r>
    <n v="95173"/>
    <x v="49"/>
    <x v="29"/>
    <s v="1"/>
    <s v="71120"/>
    <x v="15"/>
    <s v="80"/>
    <n v="280.5"/>
    <n v="0"/>
    <s v="Payables Trx Entry"/>
    <n v="6"/>
    <s v="lewisiv0850"/>
    <s v="12319964"/>
    <x v="25"/>
  </r>
  <r>
    <n v="95173"/>
    <x v="49"/>
    <x v="29"/>
    <s v="1"/>
    <s v="71120"/>
    <x v="15"/>
    <s v="80"/>
    <n v="5.3"/>
    <n v="0"/>
    <s v="Payables Trx Entry"/>
    <n v="6"/>
    <s v="lewisiv0850"/>
    <s v="12319964"/>
    <x v="25"/>
  </r>
  <r>
    <n v="95174"/>
    <x v="49"/>
    <x v="70"/>
    <s v="1"/>
    <s v="71110"/>
    <x v="15"/>
    <s v="90"/>
    <n v="4421.45"/>
    <n v="0"/>
    <s v="Payables Trx Entry"/>
    <n v="6"/>
    <s v="lewisiv0850"/>
    <s v="12320141"/>
    <x v="25"/>
  </r>
  <r>
    <n v="95174"/>
    <x v="49"/>
    <x v="70"/>
    <s v="1"/>
    <s v="71110"/>
    <x v="15"/>
    <s v="90"/>
    <n v="83.57"/>
    <n v="0"/>
    <s v="Payables Trx Entry"/>
    <n v="6"/>
    <s v="lewisiv0850"/>
    <s v="12320141"/>
    <x v="25"/>
  </r>
  <r>
    <n v="95175"/>
    <x v="49"/>
    <x v="70"/>
    <s v="1"/>
    <s v="71110"/>
    <x v="15"/>
    <s v="90"/>
    <n v="10125"/>
    <n v="0"/>
    <s v="Payables Trx Entry"/>
    <n v="6"/>
    <s v="lewisiv0850"/>
    <s v="12320618"/>
    <x v="25"/>
  </r>
  <r>
    <n v="95175"/>
    <x v="49"/>
    <x v="70"/>
    <s v="1"/>
    <s v="71110"/>
    <x v="15"/>
    <s v="90"/>
    <n v="191.38"/>
    <n v="0"/>
    <s v="Payables Trx Entry"/>
    <n v="6"/>
    <s v="lewisiv0850"/>
    <s v="12320618"/>
    <x v="25"/>
  </r>
  <r>
    <n v="95176"/>
    <x v="49"/>
    <x v="70"/>
    <s v="1"/>
    <s v="71110"/>
    <x v="15"/>
    <s v="90"/>
    <n v="3411.5"/>
    <n v="0"/>
    <s v="Payables Trx Entry"/>
    <n v="6"/>
    <s v="lewisiv0850"/>
    <s v="12321429"/>
    <x v="25"/>
  </r>
  <r>
    <n v="95176"/>
    <x v="49"/>
    <x v="70"/>
    <s v="1"/>
    <s v="71110"/>
    <x v="15"/>
    <s v="90"/>
    <n v="64.48"/>
    <n v="0"/>
    <s v="Payables Trx Entry"/>
    <n v="6"/>
    <s v="lewisiv0850"/>
    <s v="12321429"/>
    <x v="25"/>
  </r>
  <r>
    <n v="95195"/>
    <x v="49"/>
    <x v="41"/>
    <s v="1"/>
    <s v="71130"/>
    <x v="21"/>
    <s v="60"/>
    <n v="415"/>
    <n v="0"/>
    <s v="Account # 6100-9080-0033-0019"/>
    <n v="6"/>
    <s v="lewisiv0850"/>
    <s v="092519"/>
    <x v="35"/>
  </r>
  <r>
    <n v="95195"/>
    <x v="49"/>
    <x v="41"/>
    <s v="1"/>
    <s v="71130"/>
    <x v="21"/>
    <s v="60"/>
    <n v="7.56"/>
    <n v="0"/>
    <s v="Account # 6100-9080-0033-0019"/>
    <n v="6"/>
    <s v="lewisiv0850"/>
    <s v="092519"/>
    <x v="35"/>
  </r>
  <r>
    <n v="95197"/>
    <x v="49"/>
    <x v="14"/>
    <s v="1"/>
    <s v="71120"/>
    <x v="10"/>
    <s v="80"/>
    <n v="500"/>
    <n v="0"/>
    <s v="Payables Trx Entry"/>
    <n v="6"/>
    <s v="lewisiv0850"/>
    <s v="20191001"/>
    <x v="15"/>
  </r>
  <r>
    <n v="95197"/>
    <x v="49"/>
    <x v="14"/>
    <s v="1"/>
    <s v="71120"/>
    <x v="10"/>
    <s v="80"/>
    <n v="9.4499999999999993"/>
    <n v="0"/>
    <s v="Payables Trx Entry"/>
    <n v="6"/>
    <s v="lewisiv0850"/>
    <s v="20191001"/>
    <x v="15"/>
  </r>
  <r>
    <n v="95199"/>
    <x v="49"/>
    <x v="22"/>
    <s v="1"/>
    <s v="71125"/>
    <x v="30"/>
    <s v="60"/>
    <n v="47.61"/>
    <n v="0"/>
    <s v="Payables Trx Entry"/>
    <n v="6"/>
    <s v="lewisiv0850"/>
    <s v="091019-4167627316001"/>
    <x v="22"/>
  </r>
  <r>
    <n v="95199"/>
    <x v="49"/>
    <x v="22"/>
    <s v="1"/>
    <s v="71125"/>
    <x v="30"/>
    <s v="60"/>
    <n v="0.9"/>
    <n v="0"/>
    <s v="Payables Trx Entry"/>
    <n v="6"/>
    <s v="lewisiv0850"/>
    <s v="091019-4167627316001"/>
    <x v="22"/>
  </r>
  <r>
    <n v="95199"/>
    <x v="49"/>
    <x v="22"/>
    <s v="1"/>
    <s v="71125"/>
    <x v="3"/>
    <s v="60"/>
    <n v="1324.44"/>
    <n v="0"/>
    <s v="Payables Trx Entry"/>
    <n v="6"/>
    <s v="lewisiv0850"/>
    <s v="091019-4167627316001"/>
    <x v="22"/>
  </r>
  <r>
    <n v="95199"/>
    <x v="49"/>
    <x v="22"/>
    <s v="1"/>
    <s v="71125"/>
    <x v="3"/>
    <s v="60"/>
    <n v="25.05"/>
    <n v="0"/>
    <s v="Payables Trx Entry"/>
    <n v="6"/>
    <s v="lewisiv0850"/>
    <s v="091019-4167627316001"/>
    <x v="22"/>
  </r>
  <r>
    <n v="95202"/>
    <x v="49"/>
    <x v="22"/>
    <s v="1"/>
    <s v="71125"/>
    <x v="3"/>
    <s v="60"/>
    <n v="364.7"/>
    <n v="0"/>
    <s v="service from Sep 10 to Oct 09"/>
    <n v="6"/>
    <s v="lewisiv0850"/>
    <s v="091019-4167627080779"/>
    <x v="22"/>
  </r>
  <r>
    <n v="95202"/>
    <x v="49"/>
    <x v="22"/>
    <s v="1"/>
    <s v="71125"/>
    <x v="3"/>
    <s v="60"/>
    <n v="6.91"/>
    <n v="0"/>
    <s v="service from Sep 10 to Oct 09"/>
    <n v="6"/>
    <s v="lewisiv0850"/>
    <s v="091019-4167627080779"/>
    <x v="22"/>
  </r>
  <r>
    <n v="95209"/>
    <x v="49"/>
    <x v="98"/>
    <s v="1"/>
    <s v="711104001"/>
    <x v="14"/>
    <s v="90"/>
    <n v="0.02"/>
    <n v="0"/>
    <s v="MAT10394 PO8544"/>
    <n v="6"/>
    <s v="lewisiv0850"/>
    <s v="SNRC001536-2"/>
    <x v="75"/>
  </r>
  <r>
    <n v="95230"/>
    <x v="54"/>
    <x v="42"/>
    <s v="1"/>
    <s v="7148510"/>
    <x v="22"/>
    <s v="20"/>
    <n v="590"/>
    <n v="0"/>
    <s v="Payables Trx Entry"/>
    <n v="6"/>
    <s v="lewisiv0850"/>
    <s v="618"/>
    <x v="36"/>
  </r>
  <r>
    <n v="95230"/>
    <x v="54"/>
    <x v="42"/>
    <s v="1"/>
    <s v="7148510"/>
    <x v="22"/>
    <s v="20"/>
    <n v="11.15"/>
    <n v="0"/>
    <s v="Payables Trx Entry"/>
    <n v="6"/>
    <s v="lewisiv0850"/>
    <s v="618"/>
    <x v="36"/>
  </r>
  <r>
    <n v="95237"/>
    <x v="54"/>
    <x v="6"/>
    <s v="1"/>
    <s v="7120510"/>
    <x v="1"/>
    <s v="10"/>
    <n v="36.74"/>
    <n v="0"/>
    <s v="Payables Trx Entry"/>
    <n v="6"/>
    <s v="lewisiv0850"/>
    <s v="092419"/>
    <x v="6"/>
  </r>
  <r>
    <n v="95237"/>
    <x v="54"/>
    <x v="6"/>
    <s v="1"/>
    <s v="7120510"/>
    <x v="1"/>
    <s v="10"/>
    <n v="0.7"/>
    <n v="0"/>
    <s v="Payables Trx Entry"/>
    <n v="6"/>
    <s v="lewisiv0850"/>
    <s v="092419"/>
    <x v="6"/>
  </r>
  <r>
    <n v="95241"/>
    <x v="54"/>
    <x v="7"/>
    <s v="1"/>
    <s v="7112060"/>
    <x v="4"/>
    <s v="80"/>
    <n v="270"/>
    <n v="0"/>
    <s v="Payables Trx Entry"/>
    <n v="6"/>
    <s v="lewisiv0850"/>
    <s v="093019"/>
    <x v="5"/>
  </r>
  <r>
    <n v="95241"/>
    <x v="54"/>
    <x v="7"/>
    <s v="1"/>
    <s v="7112060"/>
    <x v="4"/>
    <s v="80"/>
    <n v="5.0999999999999996"/>
    <n v="0"/>
    <s v="Payables Trx Entry"/>
    <n v="6"/>
    <s v="lewisiv0850"/>
    <s v="093019"/>
    <x v="5"/>
  </r>
  <r>
    <n v="95242"/>
    <x v="54"/>
    <x v="30"/>
    <s v="1"/>
    <s v="71115"/>
    <x v="8"/>
    <s v="70"/>
    <n v="4.01"/>
    <n v="0"/>
    <s v="Payables Trx Entry"/>
    <n v="6"/>
    <s v="lewisiv0850"/>
    <s v="442542725"/>
    <x v="24"/>
  </r>
  <r>
    <n v="95242"/>
    <x v="54"/>
    <x v="30"/>
    <s v="1"/>
    <s v="71115"/>
    <x v="8"/>
    <s v="70"/>
    <n v="4.01"/>
    <n v="0"/>
    <s v="Payables Trx Entry"/>
    <n v="6"/>
    <s v="lewisiv0850"/>
    <s v="442542725"/>
    <x v="24"/>
  </r>
  <r>
    <n v="95242"/>
    <x v="54"/>
    <x v="30"/>
    <s v="1"/>
    <s v="71115"/>
    <x v="8"/>
    <s v="70"/>
    <n v="0.08"/>
    <n v="0"/>
    <s v="Payables Trx Entry"/>
    <n v="6"/>
    <s v="lewisiv0850"/>
    <s v="442542725"/>
    <x v="24"/>
  </r>
  <r>
    <n v="95242"/>
    <x v="54"/>
    <x v="30"/>
    <s v="1"/>
    <s v="71115"/>
    <x v="8"/>
    <s v="70"/>
    <n v="0.08"/>
    <n v="0"/>
    <s v="Payables Trx Entry"/>
    <n v="6"/>
    <s v="lewisiv0850"/>
    <s v="442542725"/>
    <x v="24"/>
  </r>
  <r>
    <n v="95242"/>
    <x v="54"/>
    <x v="62"/>
    <s v="1"/>
    <s v="71165"/>
    <x v="8"/>
    <s v=""/>
    <n v="5.89"/>
    <n v="0"/>
    <s v="Payables Trx Entry"/>
    <n v="6"/>
    <s v="lewisiv0850"/>
    <s v="442542725"/>
    <x v="24"/>
  </r>
  <r>
    <n v="95242"/>
    <x v="54"/>
    <x v="62"/>
    <s v="1"/>
    <s v="71165"/>
    <x v="8"/>
    <s v=""/>
    <n v="0.04"/>
    <n v="0"/>
    <s v="Payables Trx Entry"/>
    <n v="6"/>
    <s v="lewisiv0850"/>
    <s v="442542725"/>
    <x v="24"/>
  </r>
  <r>
    <n v="95243"/>
    <x v="54"/>
    <x v="51"/>
    <s v="1"/>
    <s v="71165"/>
    <x v="10"/>
    <s v="50"/>
    <n v="115"/>
    <n v="0"/>
    <s v="Payables Trx Entry"/>
    <n v="6"/>
    <s v="lewisiv0850"/>
    <s v="3381090"/>
    <x v="42"/>
  </r>
  <r>
    <n v="95245"/>
    <x v="54"/>
    <x v="75"/>
    <s v="1"/>
    <s v="7111040"/>
    <x v="29"/>
    <s v="90"/>
    <n v="200"/>
    <n v="0"/>
    <s v="Voided cheque was cashed"/>
    <n v="6"/>
    <s v="lewisiv0850"/>
    <s v="4-1"/>
    <x v="95"/>
  </r>
  <r>
    <n v="92189"/>
    <x v="32"/>
    <x v="2"/>
    <s v="1"/>
    <s v="71110"/>
    <x v="1"/>
    <s v="90"/>
    <n v="970.64"/>
    <n v="0"/>
    <s v="Payables Trx Entry"/>
    <n v="3"/>
    <s v="armogansh"/>
    <s v="062819"/>
    <x v="89"/>
  </r>
  <r>
    <n v="92189"/>
    <x v="32"/>
    <x v="81"/>
    <s v="1"/>
    <s v="71110"/>
    <x v="10"/>
    <s v="90"/>
    <n v="463.82"/>
    <n v="0"/>
    <s v="Payables Trx Entry"/>
    <n v="3"/>
    <s v="armogansh"/>
    <s v="062819"/>
    <x v="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n v="46.652996460176993"/>
    <x v="0"/>
    <x v="0"/>
    <d v="2019-09-28T00:00:00"/>
  </r>
  <r>
    <n v="10.387369911504424"/>
    <x v="0"/>
    <x v="0"/>
    <d v="2019-09-17T00:00:00"/>
  </r>
  <r>
    <n v="12.028430088495574"/>
    <x v="0"/>
    <x v="0"/>
    <d v="2019-09-18T00:00:00"/>
  </r>
  <r>
    <n v="12.028430088495574"/>
    <x v="0"/>
    <x v="0"/>
    <d v="2019-09-19T00:00:00"/>
  </r>
  <r>
    <n v="8.6561415929203545"/>
    <x v="0"/>
    <x v="0"/>
    <d v="2019-04-30T00:00:00"/>
  </r>
  <r>
    <n v="8.6561415929203545"/>
    <x v="0"/>
    <x v="0"/>
    <d v="2019-05-07T00:00:00"/>
  </r>
  <r>
    <n v="8.6561415929203545"/>
    <x v="0"/>
    <x v="0"/>
    <d v="2019-06-26T00:00:00"/>
  </r>
  <r>
    <n v="10.820176991150442"/>
    <x v="1"/>
    <x v="0"/>
    <d v="2019-04-30T00:00:00"/>
  </r>
  <r>
    <n v="18.033628318584071"/>
    <x v="1"/>
    <x v="0"/>
    <d v="2019-05-07T00:00:00"/>
  </r>
  <r>
    <n v="14.426902654867256"/>
    <x v="1"/>
    <x v="0"/>
    <d v="2019-06-26T00:00: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n v="89691"/>
    <d v="2019-04-30T00:00:00"/>
    <x v="0"/>
    <s v="External Meeting (Bell)"/>
    <s v="No"/>
    <d v="2019-01-10T00:00:00"/>
    <x v="0"/>
    <s v="AD Travel expense – staff general - local"/>
    <x v="0"/>
    <s v="71110"/>
    <s v="62410"/>
    <s v="90"/>
    <n v="25.44"/>
    <s v="events/bell"/>
    <n v="1"/>
    <s v="chenli"/>
    <s v="20190124"/>
    <s v="Posting Account"/>
    <s v="Purchases"/>
    <s v=""/>
    <d v="2010-11-02T00:00:00"/>
    <m/>
    <s v=""/>
    <n v="0"/>
    <s v="DEJCON00000"/>
    <s v="Purchasing"/>
  </r>
  <r>
    <n v="89691"/>
    <d v="2019-04-30T00:00:00"/>
    <x v="0"/>
    <s v="External Meeting (Bell)"/>
    <s v="No"/>
    <d v="2019-01-10T00:00:00"/>
    <x v="0"/>
    <s v="AD Travel expense – staff general - local"/>
    <x v="0"/>
    <s v="71110"/>
    <s v="62410"/>
    <s v="90"/>
    <n v="0.48"/>
    <s v="events/bell"/>
    <n v="1"/>
    <s v="chenli"/>
    <s v="20190124"/>
    <s v="Posting Account"/>
    <s v="Tax"/>
    <s v=""/>
    <d v="2010-11-02T00:00:00"/>
    <m/>
    <s v=""/>
    <n v="0"/>
    <s v="DEJCON00000"/>
    <s v="Purchasing"/>
  </r>
  <r>
    <n v="93187"/>
    <d v="2019-07-30T00:00:00"/>
    <x v="0"/>
    <s v="Lunch with Transformation Office"/>
    <s v="Yes"/>
    <d v="2019-04-17T00:00:00"/>
    <x v="1"/>
    <s v="AD Catering - ext - NSR"/>
    <x v="0"/>
    <s v="71110"/>
    <s v="65620"/>
    <s v="90"/>
    <n v="149.66999999999999"/>
    <s v="Payables Trx Entry"/>
    <n v="4"/>
    <s v="armogansh"/>
    <s v="072619"/>
    <s v="Posting Account"/>
    <s v="Purchases"/>
    <s v=""/>
    <d v="2010-11-02T00:00:00"/>
    <m/>
    <s v=""/>
    <n v="0"/>
    <s v="DEJCON00000"/>
    <s v="Purchasing"/>
  </r>
  <r>
    <n v="93187"/>
    <d v="2019-07-30T00:00:00"/>
    <x v="0"/>
    <s v="Lunch with Transformation Office"/>
    <s v="Yes"/>
    <d v="2019-07-03T00:00:00"/>
    <x v="1"/>
    <s v="AD Catering - ext - NSR"/>
    <x v="0"/>
    <s v="71110"/>
    <s v="65620"/>
    <s v="90"/>
    <n v="84.568699999999993"/>
    <s v="Payables Trx Entry"/>
    <n v="4"/>
    <s v="armogansh"/>
    <s v="072619"/>
    <s v="Posting Account"/>
    <s v="Tax"/>
    <s v=""/>
    <d v="2010-11-02T00:00:00"/>
    <m/>
    <s v=""/>
    <n v="0"/>
    <s v="DEJCON00000"/>
    <s v="Purchasing"/>
  </r>
  <r>
    <n v="95401"/>
    <d v="2019-09-30T00:00:00"/>
    <x v="0"/>
    <s v="Meal"/>
    <s v="No"/>
    <d v="2019-08-20T00:00:00"/>
    <x v="1"/>
    <s v="AD Catering - ext - NSR"/>
    <x v="0"/>
    <s v="71110"/>
    <s v="65620"/>
    <s v="90"/>
    <n v="92.69"/>
    <s v="Payables Trx Entry"/>
    <n v="6"/>
    <s v="lewisiv0850"/>
    <s v="093019"/>
    <s v="Posting Account"/>
    <s v="Purchases"/>
    <s v=""/>
    <d v="2010-11-02T00:00:00"/>
    <m/>
    <s v=""/>
    <n v="0"/>
    <s v="DEJCON00000"/>
    <s v="Purchasing"/>
  </r>
  <r>
    <n v="90640"/>
    <d v="2019-05-13T00:00:00"/>
    <x v="1"/>
    <s v="External Meeting (HRH)"/>
    <s v="Yes"/>
    <d v="2019-04-25T00:00:00"/>
    <x v="0"/>
    <s v="AD Travel expense – staff general - local"/>
    <x v="0"/>
    <s v="71110"/>
    <s v="62410"/>
    <s v="90"/>
    <n v="19.37"/>
    <s v="parking for meeting@ HRH"/>
    <n v="2"/>
    <s v="chenli"/>
    <s v="050719- RAJ"/>
    <s v="Posting Account"/>
    <s v="Purchases"/>
    <s v=""/>
    <d v="2010-11-02T00:00:00"/>
    <m/>
    <s v=""/>
    <n v="0"/>
    <s v="SEWRAJ00000"/>
    <s v="Purchasing"/>
  </r>
  <r>
    <n v="90640"/>
    <d v="2019-05-13T00:00:00"/>
    <x v="1"/>
    <s v="External Meeting (HRH)"/>
    <s v="Yes"/>
    <d v="2019-04-25T00:00:00"/>
    <x v="0"/>
    <s v="AD Travel expense – staff general - local"/>
    <x v="0"/>
    <s v="71110"/>
    <s v="62410"/>
    <s v="90"/>
    <n v="0.37"/>
    <s v="parking for meeting@ HRH"/>
    <n v="2"/>
    <s v="chenli"/>
    <s v="050719- RAJ"/>
    <s v="Posting Account"/>
    <s v="Tax"/>
    <s v=""/>
    <d v="2010-11-02T00:00:00"/>
    <m/>
    <s v=""/>
    <n v="0"/>
    <s v="SEWRAJ00000"/>
    <s v="Purchasing"/>
  </r>
  <r>
    <n v="92792"/>
    <d v="2019-07-10T00:00:00"/>
    <x v="2"/>
    <s v="External meeting (TC LHIN)"/>
    <s v="Yes"/>
    <d v="2019-03-19T00:00:00"/>
    <x v="0"/>
    <s v="AD Travel expense – staff general - local"/>
    <x v="0"/>
    <s v="71110"/>
    <s v="62410"/>
    <s v="90"/>
    <n v="22.596136283185839"/>
    <s v="Payables Trx Entry"/>
    <n v="4"/>
    <s v="armogansh"/>
    <s v="070919"/>
    <s v="Posting Account"/>
    <s v="Purchases"/>
    <s v=""/>
    <d v="2010-11-02T00:00:00"/>
    <m/>
    <s v=""/>
    <n v="0"/>
    <s v="GERDAN00000"/>
    <s v="Purchasing"/>
  </r>
  <r>
    <n v="92792"/>
    <d v="2019-07-10T00:00:00"/>
    <x v="2"/>
    <s v="External Meeting (HRH)"/>
    <s v="Yes"/>
    <d v="2019-04-30T00:00:00"/>
    <x v="0"/>
    <s v="AD Travel expense – staff general - local"/>
    <x v="0"/>
    <s v="71110"/>
    <s v="62410"/>
    <s v="90"/>
    <n v="19.476318584070796"/>
    <s v="Payables Trx Entry"/>
    <n v="4"/>
    <s v="armogansh"/>
    <s v="070919"/>
    <s v="Posting Account"/>
    <s v="Purchases"/>
    <s v=""/>
    <d v="2010-11-02T00:00:00"/>
    <m/>
    <s v=""/>
    <n v="0"/>
    <s v="GERDAN00000"/>
    <s v="Purchasing"/>
  </r>
  <r>
    <n v="92792"/>
    <d v="2019-07-10T00:00:00"/>
    <x v="2"/>
    <s v="External Meeting (HRH)"/>
    <s v="Yes"/>
    <d v="2019-05-07T00:00:00"/>
    <x v="0"/>
    <s v="AD Travel expense – staff general - local"/>
    <x v="0"/>
    <s v="71110"/>
    <s v="62410"/>
    <s v="90"/>
    <n v="26.689769911504428"/>
    <s v="Payables Trx Entry"/>
    <n v="4"/>
    <s v="armogansh"/>
    <s v="070919"/>
    <s v="Posting Account"/>
    <s v="Purchases"/>
    <s v=""/>
    <d v="2010-11-02T00:00:00"/>
    <m/>
    <s v=""/>
    <n v="0"/>
    <s v="GERDAN00000"/>
    <s v="Purchasing"/>
  </r>
  <r>
    <n v="92792"/>
    <d v="2019-07-10T00:00:00"/>
    <x v="2"/>
    <s v="External Meeting (HRH)"/>
    <s v="Yes"/>
    <d v="2019-06-26T00:00:00"/>
    <x v="0"/>
    <s v="AD Travel expense – staff general - local"/>
    <x v="0"/>
    <s v="71110"/>
    <s v="62410"/>
    <s v="90"/>
    <n v="23.083044247787612"/>
    <s v="Payables Trx Entry"/>
    <n v="4"/>
    <s v="armogansh"/>
    <s v="070919"/>
    <s v="Posting Account"/>
    <s v="Purchases"/>
    <s v=""/>
    <d v="2010-11-02T00:00:00"/>
    <m/>
    <s v=""/>
    <n v="0"/>
    <s v="GERDAN00000"/>
    <s v="Purchasing"/>
  </r>
  <r>
    <n v="95061"/>
    <d v="2019-09-23T00:00:00"/>
    <x v="2"/>
    <s v="External meeting (Joseph Brant H)"/>
    <s v="Yes"/>
    <d v="2019-09-28T00:00:00"/>
    <x v="0"/>
    <s v="AD Travel expense – staff general - local"/>
    <x v="0"/>
    <s v="71110"/>
    <s v="62410"/>
    <s v="90"/>
    <n v="46.652996460176993"/>
    <s v="Payables Trx Entry"/>
    <n v="6"/>
    <s v="lewisiv0850"/>
    <s v="092419"/>
    <s v="Posting Account"/>
    <s v="Purchases"/>
    <s v=""/>
    <d v="2010-11-02T00:00:00"/>
    <m/>
    <s v=""/>
    <n v="0"/>
    <s v="GERDAN00000"/>
    <s v="Purchasing"/>
  </r>
  <r>
    <n v="95061"/>
    <d v="2019-09-23T00:00:00"/>
    <x v="2"/>
    <s v="External meeting (RBC)"/>
    <s v="Yes"/>
    <d v="2019-09-17T00:00:00"/>
    <x v="0"/>
    <s v="AD Travel expense – staff general - local"/>
    <x v="0"/>
    <s v="71110"/>
    <s v="62410"/>
    <s v="90"/>
    <n v="10.387369911504424"/>
    <s v="Payables Trx Entry"/>
    <n v="6"/>
    <s v="lewisiv0850"/>
    <s v="092419"/>
    <s v="Posting Account"/>
    <s v="Purchases"/>
    <s v=""/>
    <d v="2010-11-02T00:00:00"/>
    <m/>
    <s v=""/>
    <n v="0"/>
    <s v="GERDAN00000"/>
    <s v="Purchasing"/>
  </r>
  <r>
    <n v="95061"/>
    <d v="2019-09-23T00:00:00"/>
    <x v="2"/>
    <s v="External meeting (OHA Conference)"/>
    <s v="Yes"/>
    <d v="2019-09-18T00:00:00"/>
    <x v="0"/>
    <s v="AD Travel expense – staff general - local"/>
    <x v="0"/>
    <s v="71110"/>
    <s v="62410"/>
    <s v="90"/>
    <n v="24.056860176991147"/>
    <s v="Payables Trx Entry"/>
    <n v="6"/>
    <s v="lewisiv0850"/>
    <s v="092419"/>
    <s v="Posting Account"/>
    <s v="Purchases"/>
    <s v=""/>
    <d v="2010-11-02T00:00:00"/>
    <m/>
    <s v=""/>
    <n v="0"/>
    <s v="GERDAN00000"/>
    <s v="Purchasing"/>
  </r>
  <r>
    <n v="89691"/>
    <d v="2019-04-30T00:00:00"/>
    <x v="0"/>
    <m/>
    <m/>
    <m/>
    <x v="2"/>
    <s v="BD Catering - ext - NSR"/>
    <x v="1"/>
    <s v="7111030"/>
    <s v="65620"/>
    <s v="90"/>
    <n v="314.2"/>
    <s v="events/bell"/>
    <n v="1"/>
    <s v="chenli"/>
    <s v="20190124"/>
    <s v="Posting Account"/>
    <s v="Purchases"/>
    <s v=""/>
    <d v="2010-11-02T00:00:00"/>
    <m/>
    <s v=""/>
    <n v="0"/>
    <s v="DEJCON00000"/>
    <s v="Purchasing"/>
  </r>
  <r>
    <n v="89691"/>
    <d v="2019-04-30T00:00:00"/>
    <x v="0"/>
    <m/>
    <m/>
    <m/>
    <x v="2"/>
    <s v="Facility- -Administrative Services-Telephone-charg"/>
    <x v="1"/>
    <s v="71110"/>
    <s v="61021"/>
    <s v="90"/>
    <n v="77"/>
    <s v="events/bell"/>
    <n v="1"/>
    <s v="chenli"/>
    <s v="20190124"/>
    <s v="Posting Account"/>
    <s v="Purchases"/>
    <s v=""/>
    <d v="2017-08-21T00:00:00"/>
    <m/>
    <s v=""/>
    <n v="0"/>
    <s v="DEJCON00000"/>
    <s v="Purchasing"/>
  </r>
  <r>
    <n v="89691"/>
    <d v="2019-04-30T00:00:00"/>
    <x v="0"/>
    <m/>
    <m/>
    <m/>
    <x v="2"/>
    <s v="Facility- -Administrative Services-Telephone-charg"/>
    <x v="1"/>
    <s v="71110"/>
    <s v="61021"/>
    <s v="90"/>
    <n v="53.95"/>
    <s v="events/bell"/>
    <n v="1"/>
    <s v="chenli"/>
    <s v="20190124"/>
    <s v="Posting Account"/>
    <s v="Purchases"/>
    <s v=""/>
    <d v="2017-08-21T00:00:00"/>
    <m/>
    <s v=""/>
    <n v="0"/>
    <s v="DEJCON00000"/>
    <s v="Purchasing"/>
  </r>
  <r>
    <n v="89691"/>
    <d v="2019-04-30T00:00:00"/>
    <x v="0"/>
    <m/>
    <m/>
    <m/>
    <x v="2"/>
    <s v="Facility- -Administrative Services-Telephone-charg"/>
    <x v="1"/>
    <s v="71110"/>
    <s v="61021"/>
    <s v="90"/>
    <n v="1.46"/>
    <s v="events/bell"/>
    <n v="1"/>
    <s v="chenli"/>
    <s v="20190124"/>
    <s v="Posting Account"/>
    <s v="Tax"/>
    <s v=""/>
    <d v="2017-08-21T00:00:00"/>
    <m/>
    <s v=""/>
    <n v="0"/>
    <s v="DEJCON00000"/>
    <s v="Purchasing"/>
  </r>
  <r>
    <n v="89691"/>
    <d v="2019-04-30T00:00:00"/>
    <x v="0"/>
    <m/>
    <m/>
    <m/>
    <x v="2"/>
    <s v="Facility- -Administrative Services-Telephone-charg"/>
    <x v="1"/>
    <s v="71110"/>
    <s v="61021"/>
    <s v="90"/>
    <n v="1.02"/>
    <s v="events/bell"/>
    <n v="1"/>
    <s v="chenli"/>
    <s v="20190124"/>
    <s v="Posting Account"/>
    <s v="Tax"/>
    <s v=""/>
    <d v="2017-08-21T00:00:00"/>
    <m/>
    <s v=""/>
    <n v="0"/>
    <s v="DEJCON00000"/>
    <s v="Purchasing"/>
  </r>
  <r>
    <n v="91645"/>
    <d v="2019-06-17T00:00:00"/>
    <x v="0"/>
    <m/>
    <m/>
    <m/>
    <x v="2"/>
    <s v="AD Catering - ext - NSR"/>
    <x v="1"/>
    <s v="71110"/>
    <s v="65620"/>
    <s v="90"/>
    <n v="276.8"/>
    <s v="Payables Trx Entry"/>
    <n v="3"/>
    <s v="armogansh"/>
    <s v="061419"/>
    <s v="Posting Account"/>
    <s v="Purchases"/>
    <s v=""/>
    <d v="2010-11-02T00:00:00"/>
    <m/>
    <s v=""/>
    <n v="0"/>
    <s v="DEJCON00000"/>
    <s v="Purchasing"/>
  </r>
  <r>
    <n v="91645"/>
    <d v="2019-06-17T00:00:00"/>
    <x v="0"/>
    <m/>
    <m/>
    <m/>
    <x v="2"/>
    <s v="AD Catering - ext - NSR"/>
    <x v="1"/>
    <s v="71110"/>
    <s v="65620"/>
    <s v="90"/>
    <n v="196.35"/>
    <s v="Payables Trx Entry"/>
    <n v="3"/>
    <s v="armogansh"/>
    <s v="061419"/>
    <s v="Posting Account"/>
    <s v="Purchases"/>
    <s v=""/>
    <d v="2010-11-02T00:00:00"/>
    <m/>
    <s v=""/>
    <n v="0"/>
    <s v="DEJCON00000"/>
    <s v="Purchasing"/>
  </r>
  <r>
    <n v="91645"/>
    <d v="2019-06-17T00:00:00"/>
    <x v="0"/>
    <m/>
    <m/>
    <m/>
    <x v="2"/>
    <s v="AD Catering - ext - NSR"/>
    <x v="1"/>
    <s v="71110"/>
    <s v="65620"/>
    <s v="90"/>
    <n v="337"/>
    <s v="Payables Trx Entry"/>
    <n v="3"/>
    <s v="armogansh"/>
    <s v="061419"/>
    <s v="Posting Account"/>
    <s v="Purchases"/>
    <s v=""/>
    <d v="2010-11-02T00:00:00"/>
    <m/>
    <s v=""/>
    <n v="0"/>
    <s v="DEJCON00000"/>
    <s v="Purchasing"/>
  </r>
  <r>
    <n v="91645"/>
    <d v="2019-06-17T00:00:00"/>
    <x v="0"/>
    <m/>
    <m/>
    <m/>
    <x v="2"/>
    <s v="AD Catering - ext - NSR"/>
    <x v="1"/>
    <s v="71110"/>
    <s v="65620"/>
    <s v="90"/>
    <n v="5.23"/>
    <s v="Payables Trx Entry"/>
    <n v="3"/>
    <s v="armogansh"/>
    <s v="061419"/>
    <s v="Posting Account"/>
    <s v="Tax"/>
    <s v=""/>
    <d v="2010-11-02T00:00:00"/>
    <m/>
    <s v=""/>
    <n v="0"/>
    <s v="DEJCON00000"/>
    <s v="Purchasing"/>
  </r>
  <r>
    <n v="91645"/>
    <d v="2019-06-17T00:00:00"/>
    <x v="0"/>
    <m/>
    <m/>
    <m/>
    <x v="2"/>
    <s v="AD Catering - ext - NSR"/>
    <x v="1"/>
    <s v="71110"/>
    <s v="65620"/>
    <s v="90"/>
    <n v="3.71"/>
    <s v="Payables Trx Entry"/>
    <n v="3"/>
    <s v="armogansh"/>
    <s v="061419"/>
    <s v="Posting Account"/>
    <s v="Tax"/>
    <s v=""/>
    <d v="2010-11-02T00:00:00"/>
    <m/>
    <s v=""/>
    <n v="0"/>
    <s v="DEJCON00000"/>
    <s v="Purchasing"/>
  </r>
  <r>
    <n v="91645"/>
    <d v="2019-06-17T00:00:00"/>
    <x v="0"/>
    <m/>
    <m/>
    <m/>
    <x v="2"/>
    <s v="AD Catering - ext - NSR"/>
    <x v="1"/>
    <s v="71110"/>
    <s v="65620"/>
    <s v="90"/>
    <n v="6.37"/>
    <s v="Payables Trx Entry"/>
    <n v="3"/>
    <s v="armogansh"/>
    <s v="061419"/>
    <s v="Posting Account"/>
    <s v="Tax"/>
    <s v=""/>
    <d v="2010-11-02T00:00:00"/>
    <m/>
    <s v=""/>
    <n v="0"/>
    <s v="DEJCON00000"/>
    <s v="Purchasing"/>
  </r>
  <r>
    <n v="91645"/>
    <d v="2019-06-17T00:00:00"/>
    <x v="0"/>
    <m/>
    <m/>
    <m/>
    <x v="2"/>
    <s v="Facility- -Administrative Services-Telephone-charg"/>
    <x v="1"/>
    <s v="71110"/>
    <s v="61021"/>
    <s v="90"/>
    <n v="318.20999999999998"/>
    <s v="Payables Trx Entry"/>
    <n v="3"/>
    <s v="armogansh"/>
    <s v="061419"/>
    <s v="Posting Account"/>
    <s v="Purchases"/>
    <s v=""/>
    <d v="2017-08-21T00:00:00"/>
    <m/>
    <s v=""/>
    <n v="0"/>
    <s v="DEJCON00000"/>
    <s v="Purchasing"/>
  </r>
  <r>
    <n v="91645"/>
    <d v="2019-06-17T00:00:00"/>
    <x v="0"/>
    <m/>
    <m/>
    <m/>
    <x v="2"/>
    <s v="Facility- -Administrative Services-Telephone-charg"/>
    <x v="1"/>
    <s v="71110"/>
    <s v="61021"/>
    <s v="90"/>
    <n v="6.02"/>
    <s v="Payables Trx Entry"/>
    <n v="3"/>
    <s v="armogansh"/>
    <s v="061419"/>
    <s v="Posting Account"/>
    <s v="Tax"/>
    <s v=""/>
    <d v="2017-08-21T00:00:00"/>
    <m/>
    <s v=""/>
    <n v="0"/>
    <s v="DEJCON00000"/>
    <s v="Purchasing"/>
  </r>
  <r>
    <n v="91645"/>
    <d v="2019-06-17T00:00:00"/>
    <x v="0"/>
    <m/>
    <m/>
    <m/>
    <x v="2"/>
    <s v="Facility- -Administrative Services - Gene- -"/>
    <x v="1"/>
    <s v="71110"/>
    <s v="6750004"/>
    <s v="90"/>
    <n v="480"/>
    <s v="Payables Trx Entry"/>
    <n v="3"/>
    <s v="armogansh"/>
    <s v="061419"/>
    <s v="Posting Account"/>
    <s v="Purchases"/>
    <s v=""/>
    <d v="2017-11-15T00:00:00"/>
    <m/>
    <s v=""/>
    <n v="0"/>
    <s v="DEJCON00000"/>
    <s v="Purchasing"/>
  </r>
  <r>
    <n v="92473"/>
    <d v="2019-07-03T00:00:00"/>
    <x v="0"/>
    <m/>
    <m/>
    <m/>
    <x v="2"/>
    <s v="AD Catering - ext - NSR"/>
    <x v="1"/>
    <s v="71110"/>
    <s v="65620"/>
    <s v="90"/>
    <n v="1547"/>
    <s v="June 20- Annual Meeting reimb"/>
    <n v="4"/>
    <s v="armogansh"/>
    <s v="062019- ANNUAL MEET"/>
    <s v="Posting Account"/>
    <s v="Purchases"/>
    <s v=""/>
    <d v="2010-11-02T00:00:00"/>
    <m/>
    <s v=""/>
    <n v="0"/>
    <s v="DEJCON00000"/>
    <s v="Purchasing"/>
  </r>
  <r>
    <n v="92473"/>
    <d v="2019-07-03T00:00:00"/>
    <x v="0"/>
    <m/>
    <m/>
    <m/>
    <x v="2"/>
    <s v="AD Catering - ext - NSR"/>
    <x v="1"/>
    <s v="71110"/>
    <s v="65620"/>
    <s v="90"/>
    <n v="304.05"/>
    <s v="June 20- Annual Meeting reimb"/>
    <n v="4"/>
    <s v="armogansh"/>
    <s v="062019- ANNUAL MEET"/>
    <s v="Posting Account"/>
    <s v="Purchases"/>
    <s v=""/>
    <d v="2010-11-02T00:00:00"/>
    <m/>
    <s v=""/>
    <n v="0"/>
    <s v="DEJCON00000"/>
    <s v="Purchasing"/>
  </r>
  <r>
    <n v="92473"/>
    <d v="2019-07-03T00:00:00"/>
    <x v="0"/>
    <m/>
    <m/>
    <m/>
    <x v="2"/>
    <s v="AD Catering - ext - NSR"/>
    <x v="1"/>
    <s v="71110"/>
    <s v="65620"/>
    <s v="90"/>
    <n v="44.21"/>
    <s v="June 20- Annual Meeting reimb"/>
    <n v="4"/>
    <s v="armogansh"/>
    <s v="062019- ANNUAL MEET"/>
    <s v="Posting Account"/>
    <s v="Tax"/>
    <s v=""/>
    <d v="2010-11-02T00:00:00"/>
    <m/>
    <s v=""/>
    <n v="0"/>
    <s v="DEJCON00000"/>
    <s v="Purchasing"/>
  </r>
  <r>
    <n v="93187"/>
    <d v="2019-07-30T00:00:00"/>
    <x v="0"/>
    <m/>
    <m/>
    <m/>
    <x v="2"/>
    <s v="AD Catering - ext - NSR"/>
    <x v="1"/>
    <s v="71110"/>
    <s v="65620"/>
    <s v="90"/>
    <n v="353.55"/>
    <s v="Payables Trx Entry"/>
    <n v="4"/>
    <s v="armogansh"/>
    <s v="072619"/>
    <s v="Posting Account"/>
    <s v="Purchases"/>
    <s v=""/>
    <d v="2010-11-02T00:00:00"/>
    <m/>
    <s v=""/>
    <n v="0"/>
    <s v="DEJCON00000"/>
    <s v="Purchasing"/>
  </r>
  <r>
    <n v="93187"/>
    <d v="2019-07-30T00:00:00"/>
    <x v="0"/>
    <m/>
    <m/>
    <m/>
    <x v="2"/>
    <s v="AD Catering - ext - NSR"/>
    <x v="1"/>
    <s v="71110"/>
    <s v="65620"/>
    <s v="90"/>
    <n v="12.03"/>
    <s v="Payables Trx Entry"/>
    <n v="4"/>
    <s v="armogansh"/>
    <s v="072619"/>
    <s v="Posting Account"/>
    <s v="Tax"/>
    <s v=""/>
    <d v="2010-11-02T00:00:00"/>
    <m/>
    <s v=""/>
    <n v="0"/>
    <s v="DEJCON00000"/>
    <s v="Purchasing"/>
  </r>
  <r>
    <n v="93187"/>
    <d v="2019-07-30T00:00:00"/>
    <x v="0"/>
    <m/>
    <m/>
    <m/>
    <x v="2"/>
    <s v="Facility- -Administrative Services-Telephone-charg"/>
    <x v="1"/>
    <s v="71110"/>
    <s v="61021"/>
    <s v="90"/>
    <n v="110"/>
    <s v="Payables Trx Entry"/>
    <n v="4"/>
    <s v="armogansh"/>
    <s v="072619"/>
    <s v="Posting Account"/>
    <s v="Purchases"/>
    <s v=""/>
    <d v="2017-08-21T00:00:00"/>
    <m/>
    <s v=""/>
    <n v="0"/>
    <s v="DEJCON00000"/>
    <s v="Purchasing"/>
  </r>
  <r>
    <n v="93187"/>
    <d v="2019-07-30T00:00:00"/>
    <x v="0"/>
    <m/>
    <m/>
    <m/>
    <x v="2"/>
    <s v="Facility- -Administrative Services-Telephone-charg"/>
    <x v="1"/>
    <s v="71110"/>
    <s v="61021"/>
    <s v="90"/>
    <n v="2.08"/>
    <s v="Payables Trx Entry"/>
    <n v="4"/>
    <s v="armogansh"/>
    <s v="072619"/>
    <s v="Posting Account"/>
    <s v="Tax"/>
    <s v=""/>
    <d v="2017-08-21T00:00:00"/>
    <m/>
    <s v=""/>
    <n v="0"/>
    <s v="DEJCON00000"/>
    <s v="Purchasing"/>
  </r>
  <r>
    <n v="94664"/>
    <d v="2019-09-09T00:00:00"/>
    <x v="0"/>
    <m/>
    <m/>
    <m/>
    <x v="2"/>
    <s v="AD Catering - ext - NSR"/>
    <x v="1"/>
    <s v="71110"/>
    <s v="65620"/>
    <s v="90"/>
    <n v="572.75"/>
    <s v="Payables Trx Entry"/>
    <n v="6"/>
    <s v="lewisiv0850"/>
    <s v="091219"/>
    <s v="Posting Account"/>
    <s v="Purchases"/>
    <s v=""/>
    <d v="2010-11-02T00:00:00"/>
    <m/>
    <s v=""/>
    <n v="0"/>
    <s v="DEJCON00000"/>
    <s v="Purchasing"/>
  </r>
  <r>
    <n v="94664"/>
    <d v="2019-09-09T00:00:00"/>
    <x v="0"/>
    <m/>
    <m/>
    <m/>
    <x v="2"/>
    <s v="AD Catering - ext - NSR"/>
    <x v="1"/>
    <s v="71110"/>
    <s v="65620"/>
    <s v="90"/>
    <n v="557.75"/>
    <s v="Payables Trx Entry"/>
    <n v="6"/>
    <s v="lewisiv0850"/>
    <s v="091219"/>
    <s v="Posting Account"/>
    <s v="Purchases"/>
    <s v=""/>
    <d v="2010-11-02T00:00:00"/>
    <m/>
    <s v=""/>
    <n v="0"/>
    <s v="DEJCON00000"/>
    <s v="Purchasing"/>
  </r>
  <r>
    <n v="94664"/>
    <d v="2019-09-09T00:00:00"/>
    <x v="0"/>
    <m/>
    <m/>
    <m/>
    <x v="2"/>
    <s v="AD Catering - ext - NSR"/>
    <x v="1"/>
    <s v="71110"/>
    <s v="65620"/>
    <s v="90"/>
    <n v="10.83"/>
    <s v="Payables Trx Entry"/>
    <n v="6"/>
    <s v="lewisiv0850"/>
    <s v="091219"/>
    <s v="Posting Account"/>
    <s v="Tax"/>
    <s v=""/>
    <d v="2010-11-02T00:00:00"/>
    <m/>
    <s v=""/>
    <n v="0"/>
    <s v="DEJCON00000"/>
    <s v="Purchasing"/>
  </r>
  <r>
    <n v="94664"/>
    <d v="2019-09-09T00:00:00"/>
    <x v="0"/>
    <m/>
    <m/>
    <m/>
    <x v="2"/>
    <s v="AD Catering - ext - NSR"/>
    <x v="1"/>
    <s v="71110"/>
    <s v="65620"/>
    <s v="90"/>
    <n v="9.17"/>
    <s v="Payables Trx Entry"/>
    <n v="6"/>
    <s v="lewisiv0850"/>
    <s v="091219"/>
    <s v="Posting Account"/>
    <s v="Tax"/>
    <s v=""/>
    <d v="2010-11-02T00:00:00"/>
    <m/>
    <s v=""/>
    <n v="0"/>
    <s v="DEJCON00000"/>
    <s v="Purchasing"/>
  </r>
  <r>
    <n v="94664"/>
    <d v="2019-09-09T00:00:00"/>
    <x v="0"/>
    <m/>
    <m/>
    <m/>
    <x v="2"/>
    <s v="Facility- -Administrative Services-Telephone-charg"/>
    <x v="1"/>
    <s v="71110"/>
    <s v="61021"/>
    <s v="90"/>
    <n v="140"/>
    <s v="Payables Trx Entry"/>
    <n v="6"/>
    <s v="lewisiv0850"/>
    <s v="091219"/>
    <s v="Posting Account"/>
    <s v="Purchases"/>
    <s v=""/>
    <d v="2017-08-21T00:00:00"/>
    <m/>
    <s v=""/>
    <n v="0"/>
    <s v="DEJCON00000"/>
    <s v="Purchasing"/>
  </r>
  <r>
    <n v="94664"/>
    <d v="2019-09-09T00:00:00"/>
    <x v="0"/>
    <m/>
    <m/>
    <m/>
    <x v="2"/>
    <s v="Facility- -Administrative Services-Telephone-charg"/>
    <x v="1"/>
    <s v="71110"/>
    <s v="61021"/>
    <s v="90"/>
    <n v="2.65"/>
    <s v="Payables Trx Entry"/>
    <n v="6"/>
    <s v="lewisiv0850"/>
    <s v="091219"/>
    <s v="Posting Account"/>
    <s v="Tax"/>
    <s v=""/>
    <d v="2017-08-21T00:00:00"/>
    <m/>
    <s v=""/>
    <n v="0"/>
    <s v="DEJCON00000"/>
    <s v="Purchasing"/>
  </r>
  <r>
    <n v="94665"/>
    <d v="2019-09-09T00:00:00"/>
    <x v="0"/>
    <m/>
    <m/>
    <m/>
    <x v="2"/>
    <s v="AD Catering - ext - NSR"/>
    <x v="1"/>
    <s v="71110"/>
    <s v="65620"/>
    <s v="90"/>
    <n v="98.69"/>
    <s v="Payables Trx Entry"/>
    <n v="6"/>
    <s v="lewisiv0850"/>
    <s v="091219-2"/>
    <s v="Posting Account"/>
    <s v="Purchases"/>
    <s v=""/>
    <d v="2010-11-02T00:00:00"/>
    <m/>
    <s v=""/>
    <n v="0"/>
    <s v="DEJCON00000"/>
    <s v="Purchasing"/>
  </r>
  <r>
    <n v="94665"/>
    <d v="2019-09-09T00:00:00"/>
    <x v="0"/>
    <m/>
    <m/>
    <m/>
    <x v="2"/>
    <s v="AD Catering - ext - NSR"/>
    <x v="1"/>
    <s v="71110"/>
    <s v="65620"/>
    <s v="90"/>
    <n v="1.52"/>
    <s v="Payables Trx Entry"/>
    <n v="6"/>
    <s v="lewisiv0850"/>
    <s v="091219-2"/>
    <s v="Posting Account"/>
    <s v="Tax"/>
    <s v=""/>
    <d v="2010-11-02T00:00:00"/>
    <m/>
    <s v=""/>
    <n v="0"/>
    <s v="DEJCON00000"/>
    <s v="Purchasing"/>
  </r>
  <r>
    <n v="95401"/>
    <d v="2019-09-30T00:00:00"/>
    <x v="0"/>
    <m/>
    <m/>
    <m/>
    <x v="2"/>
    <s v="AD Catering - ext - NSR"/>
    <x v="1"/>
    <s v="71110"/>
    <s v="65620"/>
    <s v="90"/>
    <n v="294.56"/>
    <s v="Payables Trx Entry"/>
    <n v="6"/>
    <s v="lewisiv0850"/>
    <s v="093019"/>
    <s v="Posting Account"/>
    <s v="Purchases"/>
    <s v=""/>
    <d v="2010-11-02T00:00:00"/>
    <m/>
    <s v=""/>
    <n v="0"/>
    <s v="DEJCON00000"/>
    <s v="Purchasing"/>
  </r>
  <r>
    <n v="95401"/>
    <d v="2019-09-30T00:00:00"/>
    <x v="0"/>
    <m/>
    <m/>
    <m/>
    <x v="2"/>
    <s v="AD Catering - ext - NSR"/>
    <x v="1"/>
    <s v="71110"/>
    <s v="65620"/>
    <s v="90"/>
    <n v="7.32"/>
    <s v="Payables Trx Entry"/>
    <n v="6"/>
    <s v="lewisiv0850"/>
    <s v="093019"/>
    <s v="Posting Account"/>
    <s v="Tax"/>
    <s v=""/>
    <d v="2010-11-02T00:00:00"/>
    <m/>
    <s v=""/>
    <n v="0"/>
    <s v="DEJCON00000"/>
    <s v="Purchasing"/>
  </r>
  <r>
    <n v="92189"/>
    <d v="2019-06-30T00:00:00"/>
    <x v="1"/>
    <m/>
    <m/>
    <m/>
    <x v="2"/>
    <s v="AD Course reg fees &amp; materials"/>
    <x v="1"/>
    <s v="71110"/>
    <s v="61030"/>
    <s v="90"/>
    <n v="1838.04"/>
    <s v="Payables Trx Entry"/>
    <n v="3"/>
    <s v="armogansh"/>
    <s v="062819"/>
    <s v="Posting Account"/>
    <s v="Purchases"/>
    <s v=""/>
    <d v="2010-11-02T00:00:00"/>
    <m/>
    <s v=""/>
    <n v="0"/>
    <s v="SEWRAJ00000"/>
    <s v="Purchasing"/>
  </r>
  <r>
    <n v="92189"/>
    <d v="2019-06-30T00:00:00"/>
    <x v="1"/>
    <m/>
    <m/>
    <m/>
    <x v="2"/>
    <s v="AD Travel expense – staff general - local"/>
    <x v="1"/>
    <s v="71110"/>
    <s v="62410"/>
    <s v="90"/>
    <n v="970.64"/>
    <s v="Payables Trx Entry"/>
    <n v="3"/>
    <s v="armogansh"/>
    <s v="062819"/>
    <s v="Posting Account"/>
    <s v="Purchases"/>
    <s v=""/>
    <d v="2010-11-02T00:00:00"/>
    <m/>
    <s v=""/>
    <n v="0"/>
    <s v="SEWRAJ00000"/>
    <s v="Purchasing"/>
  </r>
  <r>
    <n v="92189"/>
    <d v="2019-06-30T00:00:00"/>
    <x v="1"/>
    <m/>
    <m/>
    <m/>
    <x v="2"/>
    <s v="AD Other fees - membership"/>
    <x v="1"/>
    <s v="71110"/>
    <s v="66020"/>
    <s v="90"/>
    <n v="463.82"/>
    <s v="Payables Trx Entry"/>
    <n v="3"/>
    <s v="armogansh"/>
    <s v="062819"/>
    <s v="Posting Account"/>
    <s v="Purchases"/>
    <s v=""/>
    <d v="2010-11-02T00:00:00"/>
    <m/>
    <s v=""/>
    <n v="0"/>
    <s v="SEWRAJ00000"/>
    <s v="Purchasing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1">
  <r>
    <n v="89691"/>
    <d v="2019-04-30T00:00:00"/>
    <s v="No"/>
    <x v="0"/>
    <d v="2019-01-10T00:00:00"/>
    <n v="25.92"/>
    <x v="0"/>
    <s v="External Meeting (Bell)"/>
    <s v="AD Travel expense – staff general - local"/>
    <x v="0"/>
    <s v="71110"/>
    <s v="62410"/>
    <s v="90"/>
  </r>
  <r>
    <n v="93187"/>
    <d v="2019-07-30T00:00:00"/>
    <s v="Yes"/>
    <x v="0"/>
    <d v="2019-04-17T00:00:00"/>
    <n v="149.66999999999999"/>
    <x v="1"/>
    <s v="Lunch with Transformation Office"/>
    <s v="AD Catering - ext - NSR"/>
    <x v="0"/>
    <s v="71110"/>
    <s v="65620"/>
    <s v="90"/>
  </r>
  <r>
    <n v="93187"/>
    <d v="2019-07-30T00:00:00"/>
    <s v="Yes"/>
    <x v="0"/>
    <d v="2019-07-03T00:00:00"/>
    <n v="84.568699999999993"/>
    <x v="1"/>
    <s v="Lunch with Transformation Office"/>
    <s v="AD Catering - ext - NSR"/>
    <x v="0"/>
    <s v="71110"/>
    <s v="65620"/>
    <s v="90"/>
  </r>
  <r>
    <n v="95401"/>
    <d v="2019-09-30T00:00:00"/>
    <s v="No"/>
    <x v="0"/>
    <d v="2019-08-20T00:00:00"/>
    <n v="92.69"/>
    <x v="1"/>
    <s v="Meal"/>
    <s v="AD Catering - ext - NSR"/>
    <x v="0"/>
    <s v="71110"/>
    <s v="65620"/>
    <s v="90"/>
  </r>
  <r>
    <n v="90640"/>
    <d v="2019-05-13T00:00:00"/>
    <s v="Yes"/>
    <x v="1"/>
    <d v="2019-04-25T00:00:00"/>
    <n v="10.820176991150442"/>
    <x v="0"/>
    <s v="External meeting (Humber River Hospital)"/>
    <s v="AD Travel expense – staff general - local"/>
    <x v="0"/>
    <s v="71110"/>
    <s v="62410"/>
    <s v="90"/>
  </r>
  <r>
    <n v="90640"/>
    <d v="2019-05-13T00:00:00"/>
    <s v="Yes"/>
    <x v="1"/>
    <d v="2019-04-25T00:00:00"/>
    <n v="8.917629203539823"/>
    <x v="2"/>
    <s v="External meeting (Humber River Hospital)"/>
    <s v="AD Travel expense – staff general - local"/>
    <x v="0"/>
    <s v="71110"/>
    <s v="62410"/>
    <s v="90"/>
  </r>
  <r>
    <n v="92792"/>
    <d v="2019-07-10T00:00:00"/>
    <s v="Yes"/>
    <x v="2"/>
    <d v="2019-03-19T00:00:00"/>
    <n v="11.775959292035397"/>
    <x v="2"/>
    <s v="External meeting (TC LHIN)"/>
    <s v="AD Travel expense – staff general - local"/>
    <x v="0"/>
    <s v="71110"/>
    <s v="62410"/>
    <s v="90"/>
  </r>
  <r>
    <n v="92792"/>
    <d v="2019-07-10T00:00:00"/>
    <s v="Yes"/>
    <x v="2"/>
    <d v="2019-03-19T00:00:00"/>
    <n v="10.820176991150442"/>
    <x v="0"/>
    <s v="External meeting (TC LHIN)"/>
    <s v="AD Travel expense – staff general - local"/>
    <x v="0"/>
    <s v="71110"/>
    <s v="62410"/>
    <s v="90"/>
  </r>
  <r>
    <n v="92792"/>
    <d v="2019-07-10T00:00:00"/>
    <s v="Yes"/>
    <x v="2"/>
    <d v="2019-04-30T00:00:00"/>
    <n v="8.6561415929203545"/>
    <x v="2"/>
    <s v="External meeting (Humber River Hospital)"/>
    <s v="AD Travel expense – staff general - local"/>
    <x v="0"/>
    <s v="71110"/>
    <s v="62410"/>
    <s v="90"/>
  </r>
  <r>
    <n v="92792"/>
    <d v="2019-07-10T00:00:00"/>
    <s v="Yes"/>
    <x v="2"/>
    <d v="2019-04-30T00:00:00"/>
    <n v="10.820176991150442"/>
    <x v="0"/>
    <s v="External meeting (Humber River Hospital)"/>
    <s v="AD Travel expense – staff general - local"/>
    <x v="0"/>
    <s v="71110"/>
    <s v="62410"/>
    <s v="90"/>
  </r>
  <r>
    <n v="92792"/>
    <d v="2019-07-10T00:00:00"/>
    <s v="Yes"/>
    <x v="2"/>
    <d v="2019-05-07T00:00:00"/>
    <n v="18.033628318584071"/>
    <x v="0"/>
    <s v="External meeting (Humber River Hospital)"/>
    <s v="AD Travel expense – staff general - local"/>
    <x v="0"/>
    <s v="71110"/>
    <s v="62410"/>
    <s v="90"/>
  </r>
  <r>
    <n v="92792"/>
    <d v="2019-07-10T00:00:00"/>
    <s v="Yes"/>
    <x v="2"/>
    <d v="2019-05-07T00:00:00"/>
    <n v="8.6561415929203545"/>
    <x v="2"/>
    <s v="External meeting (Humber River Hospital)"/>
    <s v="AD Travel expense – staff general - local"/>
    <x v="0"/>
    <s v="71110"/>
    <s v="62410"/>
    <s v="90"/>
  </r>
  <r>
    <n v="92792"/>
    <d v="2019-07-10T00:00:00"/>
    <s v="Yes"/>
    <x v="2"/>
    <d v="2019-06-26T00:00:00"/>
    <n v="8.6561415929203545"/>
    <x v="2"/>
    <s v="External meeting (Humber River Hospital)"/>
    <s v="AD Travel expense – staff general - local"/>
    <x v="0"/>
    <s v="71110"/>
    <s v="62410"/>
    <s v="90"/>
  </r>
  <r>
    <n v="92792"/>
    <d v="2019-07-10T00:00:00"/>
    <s v="Yes"/>
    <x v="2"/>
    <d v="2019-06-26T00:00:00"/>
    <n v="14.426902654867256"/>
    <x v="0"/>
    <s v="External meeting (Humber River Hospital)"/>
    <s v="AD Travel expense – staff general - local"/>
    <x v="0"/>
    <s v="71110"/>
    <s v="62410"/>
    <s v="90"/>
  </r>
  <r>
    <n v="95061"/>
    <d v="2019-09-23T00:00:00"/>
    <s v="Yes"/>
    <x v="2"/>
    <d v="2019-09-28T00:00:00"/>
    <n v="46.652996460176993"/>
    <x v="2"/>
    <s v="External meeting (Joseph Brant Hospital)"/>
    <s v="AD Travel expense – staff general - local"/>
    <x v="0"/>
    <s v="71110"/>
    <s v="62410"/>
    <s v="90"/>
  </r>
  <r>
    <n v="95061"/>
    <d v="2019-09-23T00:00:00"/>
    <s v="Yes"/>
    <x v="2"/>
    <d v="2019-09-17T00:00:00"/>
    <n v="10.387369911504424"/>
    <x v="2"/>
    <s v="External meeting (RBC)"/>
    <s v="AD Travel expense – staff general - local"/>
    <x v="0"/>
    <s v="71110"/>
    <s v="62410"/>
    <s v="90"/>
  </r>
  <r>
    <n v="95061"/>
    <d v="2019-09-23T00:00:00"/>
    <s v="Yes"/>
    <x v="2"/>
    <d v="2019-09-18T00:00:00"/>
    <n v="24.056860176991147"/>
    <x v="2"/>
    <s v="External meeting (OHA Conference)"/>
    <s v="AD Travel expense – staff general - local"/>
    <x v="0"/>
    <s v="71110"/>
    <s v="62410"/>
    <s v="90"/>
  </r>
  <r>
    <n v="89691"/>
    <d v="2019-04-30T00:00:00"/>
    <m/>
    <x v="0"/>
    <m/>
    <n v="314.2"/>
    <x v="3"/>
    <m/>
    <s v="BD Catering - ext - NSR"/>
    <x v="1"/>
    <s v="7111030"/>
    <s v="65620"/>
    <s v="90"/>
  </r>
  <r>
    <n v="89691"/>
    <d v="2019-04-30T00:00:00"/>
    <m/>
    <x v="0"/>
    <m/>
    <n v="77"/>
    <x v="3"/>
    <m/>
    <s v="Facility- -Administrative Services-Telephone-charg"/>
    <x v="1"/>
    <s v="71110"/>
    <s v="61021"/>
    <s v="90"/>
  </r>
  <r>
    <n v="89691"/>
    <d v="2019-04-30T00:00:00"/>
    <m/>
    <x v="0"/>
    <m/>
    <n v="53.95"/>
    <x v="3"/>
    <m/>
    <s v="Facility- -Administrative Services-Telephone-charg"/>
    <x v="1"/>
    <s v="71110"/>
    <s v="61021"/>
    <s v="90"/>
  </r>
  <r>
    <n v="89691"/>
    <d v="2019-04-30T00:00:00"/>
    <m/>
    <x v="0"/>
    <m/>
    <n v="1.46"/>
    <x v="3"/>
    <m/>
    <s v="Facility- -Administrative Services-Telephone-charg"/>
    <x v="1"/>
    <s v="71110"/>
    <s v="61021"/>
    <s v="90"/>
  </r>
  <r>
    <n v="89691"/>
    <d v="2019-04-30T00:00:00"/>
    <m/>
    <x v="0"/>
    <m/>
    <n v="1.02"/>
    <x v="3"/>
    <m/>
    <s v="Facility- -Administrative Services-Telephone-charg"/>
    <x v="1"/>
    <s v="71110"/>
    <s v="61021"/>
    <s v="90"/>
  </r>
  <r>
    <n v="91645"/>
    <d v="2019-06-17T00:00:00"/>
    <m/>
    <x v="0"/>
    <m/>
    <n v="276.8"/>
    <x v="3"/>
    <m/>
    <s v="AD Catering - ext - NSR"/>
    <x v="1"/>
    <s v="71110"/>
    <s v="65620"/>
    <s v="90"/>
  </r>
  <r>
    <n v="91645"/>
    <d v="2019-06-17T00:00:00"/>
    <m/>
    <x v="0"/>
    <m/>
    <n v="196.35"/>
    <x v="3"/>
    <m/>
    <s v="AD Catering - ext - NSR"/>
    <x v="1"/>
    <s v="71110"/>
    <s v="65620"/>
    <s v="90"/>
  </r>
  <r>
    <n v="91645"/>
    <d v="2019-06-17T00:00:00"/>
    <m/>
    <x v="0"/>
    <m/>
    <n v="337"/>
    <x v="3"/>
    <m/>
    <s v="AD Catering - ext - NSR"/>
    <x v="1"/>
    <s v="71110"/>
    <s v="65620"/>
    <s v="90"/>
  </r>
  <r>
    <n v="91645"/>
    <d v="2019-06-17T00:00:00"/>
    <m/>
    <x v="0"/>
    <m/>
    <n v="5.23"/>
    <x v="3"/>
    <m/>
    <s v="AD Catering - ext - NSR"/>
    <x v="1"/>
    <s v="71110"/>
    <s v="65620"/>
    <s v="90"/>
  </r>
  <r>
    <n v="91645"/>
    <d v="2019-06-17T00:00:00"/>
    <m/>
    <x v="0"/>
    <m/>
    <n v="3.71"/>
    <x v="3"/>
    <m/>
    <s v="AD Catering - ext - NSR"/>
    <x v="1"/>
    <s v="71110"/>
    <s v="65620"/>
    <s v="90"/>
  </r>
  <r>
    <n v="91645"/>
    <d v="2019-06-17T00:00:00"/>
    <m/>
    <x v="0"/>
    <m/>
    <n v="6.37"/>
    <x v="3"/>
    <m/>
    <s v="AD Catering - ext - NSR"/>
    <x v="1"/>
    <s v="71110"/>
    <s v="65620"/>
    <s v="90"/>
  </r>
  <r>
    <n v="91645"/>
    <d v="2019-06-17T00:00:00"/>
    <m/>
    <x v="0"/>
    <m/>
    <n v="318.20999999999998"/>
    <x v="3"/>
    <m/>
    <s v="Facility- -Administrative Services-Telephone-charg"/>
    <x v="1"/>
    <s v="71110"/>
    <s v="61021"/>
    <s v="90"/>
  </r>
  <r>
    <n v="91645"/>
    <d v="2019-06-17T00:00:00"/>
    <m/>
    <x v="0"/>
    <m/>
    <n v="6.02"/>
    <x v="3"/>
    <m/>
    <s v="Facility- -Administrative Services-Telephone-charg"/>
    <x v="1"/>
    <s v="71110"/>
    <s v="61021"/>
    <s v="90"/>
  </r>
  <r>
    <n v="91645"/>
    <d v="2019-06-17T00:00:00"/>
    <m/>
    <x v="0"/>
    <m/>
    <n v="480"/>
    <x v="3"/>
    <m/>
    <s v="Facility- -Administrative Services - Gene- -"/>
    <x v="1"/>
    <s v="71110"/>
    <s v="6750004"/>
    <s v="90"/>
  </r>
  <r>
    <n v="92473"/>
    <d v="2019-07-03T00:00:00"/>
    <m/>
    <x v="0"/>
    <m/>
    <n v="1547"/>
    <x v="3"/>
    <m/>
    <s v="AD Catering - ext - NSR"/>
    <x v="1"/>
    <s v="71110"/>
    <s v="65620"/>
    <s v="90"/>
  </r>
  <r>
    <n v="92473"/>
    <d v="2019-07-03T00:00:00"/>
    <m/>
    <x v="0"/>
    <m/>
    <n v="304.05"/>
    <x v="3"/>
    <m/>
    <s v="AD Catering - ext - NSR"/>
    <x v="1"/>
    <s v="71110"/>
    <s v="65620"/>
    <s v="90"/>
  </r>
  <r>
    <n v="92473"/>
    <d v="2019-07-03T00:00:00"/>
    <m/>
    <x v="0"/>
    <m/>
    <n v="44.21"/>
    <x v="3"/>
    <m/>
    <s v="AD Catering - ext - NSR"/>
    <x v="1"/>
    <s v="71110"/>
    <s v="65620"/>
    <s v="90"/>
  </r>
  <r>
    <n v="93187"/>
    <d v="2019-07-30T00:00:00"/>
    <m/>
    <x v="0"/>
    <m/>
    <n v="353.55"/>
    <x v="3"/>
    <m/>
    <s v="AD Catering - ext - NSR"/>
    <x v="1"/>
    <s v="71110"/>
    <s v="65620"/>
    <s v="90"/>
  </r>
  <r>
    <n v="93187"/>
    <d v="2019-07-30T00:00:00"/>
    <m/>
    <x v="0"/>
    <m/>
    <n v="12.03"/>
    <x v="3"/>
    <m/>
    <s v="AD Catering - ext - NSR"/>
    <x v="1"/>
    <s v="71110"/>
    <s v="65620"/>
    <s v="90"/>
  </r>
  <r>
    <n v="93187"/>
    <d v="2019-07-30T00:00:00"/>
    <m/>
    <x v="0"/>
    <m/>
    <n v="110"/>
    <x v="3"/>
    <m/>
    <s v="Facility- -Administrative Services-Telephone-charg"/>
    <x v="1"/>
    <s v="71110"/>
    <s v="61021"/>
    <s v="90"/>
  </r>
  <r>
    <n v="93187"/>
    <d v="2019-07-30T00:00:00"/>
    <m/>
    <x v="0"/>
    <m/>
    <n v="2.08"/>
    <x v="3"/>
    <m/>
    <s v="Facility- -Administrative Services-Telephone-charg"/>
    <x v="1"/>
    <s v="71110"/>
    <s v="61021"/>
    <s v="90"/>
  </r>
  <r>
    <n v="94664"/>
    <d v="2019-09-09T00:00:00"/>
    <m/>
    <x v="0"/>
    <m/>
    <n v="572.75"/>
    <x v="3"/>
    <m/>
    <s v="AD Catering - ext - NSR"/>
    <x v="1"/>
    <s v="71110"/>
    <s v="65620"/>
    <s v="90"/>
  </r>
  <r>
    <n v="94664"/>
    <d v="2019-09-09T00:00:00"/>
    <m/>
    <x v="0"/>
    <m/>
    <n v="557.75"/>
    <x v="3"/>
    <m/>
    <s v="AD Catering - ext - NSR"/>
    <x v="1"/>
    <s v="71110"/>
    <s v="65620"/>
    <s v="90"/>
  </r>
  <r>
    <n v="94664"/>
    <d v="2019-09-09T00:00:00"/>
    <m/>
    <x v="0"/>
    <m/>
    <n v="10.83"/>
    <x v="3"/>
    <m/>
    <s v="AD Catering - ext - NSR"/>
    <x v="1"/>
    <s v="71110"/>
    <s v="65620"/>
    <s v="90"/>
  </r>
  <r>
    <n v="94664"/>
    <d v="2019-09-09T00:00:00"/>
    <m/>
    <x v="0"/>
    <m/>
    <n v="9.17"/>
    <x v="3"/>
    <m/>
    <s v="AD Catering - ext - NSR"/>
    <x v="1"/>
    <s v="71110"/>
    <s v="65620"/>
    <s v="90"/>
  </r>
  <r>
    <n v="94664"/>
    <d v="2019-09-09T00:00:00"/>
    <m/>
    <x v="0"/>
    <m/>
    <n v="140"/>
    <x v="3"/>
    <m/>
    <s v="Facility- -Administrative Services-Telephone-charg"/>
    <x v="1"/>
    <s v="71110"/>
    <s v="61021"/>
    <s v="90"/>
  </r>
  <r>
    <n v="94664"/>
    <d v="2019-09-09T00:00:00"/>
    <m/>
    <x v="0"/>
    <m/>
    <n v="2.65"/>
    <x v="3"/>
    <m/>
    <s v="Facility- -Administrative Services-Telephone-charg"/>
    <x v="1"/>
    <s v="71110"/>
    <s v="61021"/>
    <s v="90"/>
  </r>
  <r>
    <n v="94665"/>
    <d v="2019-09-09T00:00:00"/>
    <m/>
    <x v="0"/>
    <m/>
    <n v="98.69"/>
    <x v="3"/>
    <m/>
    <s v="AD Catering - ext - NSR"/>
    <x v="1"/>
    <s v="71110"/>
    <s v="65620"/>
    <s v="90"/>
  </r>
  <r>
    <n v="94665"/>
    <d v="2019-09-09T00:00:00"/>
    <m/>
    <x v="0"/>
    <m/>
    <n v="1.52"/>
    <x v="3"/>
    <m/>
    <s v="AD Catering - ext - NSR"/>
    <x v="1"/>
    <s v="71110"/>
    <s v="65620"/>
    <s v="90"/>
  </r>
  <r>
    <n v="95401"/>
    <d v="2019-09-30T00:00:00"/>
    <m/>
    <x v="0"/>
    <m/>
    <n v="294.56"/>
    <x v="3"/>
    <m/>
    <s v="AD Catering - ext - NSR"/>
    <x v="1"/>
    <s v="71110"/>
    <s v="65620"/>
    <s v="90"/>
  </r>
  <r>
    <n v="95401"/>
    <d v="2019-09-30T00:00:00"/>
    <m/>
    <x v="0"/>
    <m/>
    <n v="7.32"/>
    <x v="3"/>
    <m/>
    <s v="AD Catering - ext - NSR"/>
    <x v="1"/>
    <s v="71110"/>
    <s v="65620"/>
    <s v="90"/>
  </r>
  <r>
    <n v="92189"/>
    <d v="2019-06-30T00:00:00"/>
    <m/>
    <x v="3"/>
    <m/>
    <n v="1838.04"/>
    <x v="3"/>
    <m/>
    <s v="AD Course reg fees &amp; materials"/>
    <x v="1"/>
    <s v="71110"/>
    <s v="61030"/>
    <s v="90"/>
  </r>
  <r>
    <n v="92189"/>
    <d v="2019-06-30T00:00:00"/>
    <m/>
    <x v="3"/>
    <m/>
    <n v="970.64"/>
    <x v="3"/>
    <m/>
    <s v="AD Travel expense – staff general - local"/>
    <x v="1"/>
    <s v="71110"/>
    <s v="62410"/>
    <s v="90"/>
  </r>
  <r>
    <n v="92189"/>
    <d v="2019-06-30T00:00:00"/>
    <m/>
    <x v="3"/>
    <m/>
    <n v="463.82"/>
    <x v="3"/>
    <m/>
    <s v="AD Other fees - membership"/>
    <x v="1"/>
    <s v="71110"/>
    <s v="66020"/>
    <s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8" firstHeaderRow="1" firstDataRow="2" firstDataCol="1" rowPageCount="1" colPageCount="1"/>
  <pivotFields count="13">
    <pivotField numFmtId="1" showAll="0"/>
    <pivotField numFmtId="14" showAll="0"/>
    <pivotField showAll="0"/>
    <pivotField axis="axisRow" showAll="0">
      <items count="6">
        <item x="0"/>
        <item m="1" x="4"/>
        <item x="3"/>
        <item x="1"/>
        <item x="2"/>
        <item t="default"/>
      </items>
    </pivotField>
    <pivotField showAll="0"/>
    <pivotField dataField="1" numFmtId="165" showAll="0" defaultSubtotal="0"/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</pivotFields>
  <rowFields count="1">
    <field x="3"/>
  </rowFields>
  <rowItems count="4">
    <i>
      <x/>
    </i>
    <i>
      <x v="3"/>
    </i>
    <i>
      <x v="4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9" hier="-1"/>
  </pageFields>
  <dataFields count="1">
    <dataField name="Sum of Am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54:C59" firstHeaderRow="1" firstDataRow="1" firstDataCol="1"/>
  <pivotFields count="4">
    <pivotField dataField="1" numFmtId="165" showAll="0"/>
    <pivotField axis="axisRow" showAll="0">
      <items count="3">
        <item x="0"/>
        <item x="1"/>
        <item t="default"/>
      </items>
    </pivotField>
    <pivotField axis="axisRow" showAll="0">
      <items count="2">
        <item x="0"/>
        <item t="default"/>
      </items>
    </pivotField>
    <pivotField numFmtId="15" showAll="0"/>
  </pivotFields>
  <rowFields count="2">
    <field x="1"/>
    <field x="2"/>
  </rowFields>
  <rowItems count="5">
    <i>
      <x/>
    </i>
    <i r="1">
      <x/>
    </i>
    <i>
      <x v="1"/>
    </i>
    <i r="1">
      <x/>
    </i>
    <i t="grand">
      <x/>
    </i>
  </rowItems>
  <colItems count="1">
    <i/>
  </colItems>
  <dataFields count="1">
    <dataField name="Sum of Amt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35" firstHeaderRow="1" firstDataRow="1" firstDataCol="4"/>
  <pivotFields count="14">
    <pivotField compact="0" numFmtId="1" outline="0" showAll="0"/>
    <pivotField axis="axisRow" compact="0" numFmtId="14" outline="0" showAll="0">
      <items count="56">
        <item x="0"/>
        <item x="1"/>
        <item x="3"/>
        <item x="4"/>
        <item x="5"/>
        <item x="6"/>
        <item x="7"/>
        <item x="2"/>
        <item x="23"/>
        <item x="18"/>
        <item x="8"/>
        <item x="10"/>
        <item x="11"/>
        <item x="12"/>
        <item x="13"/>
        <item x="14"/>
        <item x="16"/>
        <item x="15"/>
        <item x="17"/>
        <item x="19"/>
        <item x="20"/>
        <item x="22"/>
        <item x="21"/>
        <item x="9"/>
        <item x="26"/>
        <item x="25"/>
        <item x="27"/>
        <item x="28"/>
        <item x="31"/>
        <item x="29"/>
        <item x="30"/>
        <item x="32"/>
        <item x="24"/>
        <item x="36"/>
        <item x="35"/>
        <item x="37"/>
        <item x="38"/>
        <item x="33"/>
        <item x="39"/>
        <item x="40"/>
        <item x="41"/>
        <item x="42"/>
        <item x="43"/>
        <item x="44"/>
        <item x="45"/>
        <item x="46"/>
        <item x="47"/>
        <item x="48"/>
        <item x="34"/>
        <item x="51"/>
        <item x="52"/>
        <item x="53"/>
        <item x="50"/>
        <item x="54"/>
        <item x="49"/>
        <item t="default"/>
      </items>
    </pivotField>
    <pivotField axis="axisRow" compact="0" outline="0" showAll="0">
      <items count="104">
        <item x="83"/>
        <item x="64"/>
        <item x="84"/>
        <item x="59"/>
        <item x="66"/>
        <item x="74"/>
        <item x="49"/>
        <item x="99"/>
        <item x="35"/>
        <item x="19"/>
        <item x="80"/>
        <item x="33"/>
        <item x="85"/>
        <item x="27"/>
        <item x="81"/>
        <item x="65"/>
        <item x="70"/>
        <item x="38"/>
        <item x="2"/>
        <item x="11"/>
        <item x="42"/>
        <item x="61"/>
        <item x="68"/>
        <item x="71"/>
        <item x="3"/>
        <item x="97"/>
        <item x="76"/>
        <item x="41"/>
        <item x="57"/>
        <item x="73"/>
        <item x="12"/>
        <item x="60"/>
        <item x="40"/>
        <item x="13"/>
        <item x="36"/>
        <item x="50"/>
        <item x="69"/>
        <item x="4"/>
        <item x="43"/>
        <item x="22"/>
        <item x="100"/>
        <item x="86"/>
        <item x="53"/>
        <item x="34"/>
        <item x="24"/>
        <item x="23"/>
        <item x="30"/>
        <item x="15"/>
        <item x="77"/>
        <item x="54"/>
        <item x="52"/>
        <item x="20"/>
        <item x="32"/>
        <item x="87"/>
        <item x="25"/>
        <item x="94"/>
        <item x="14"/>
        <item x="29"/>
        <item x="8"/>
        <item x="46"/>
        <item x="1"/>
        <item x="28"/>
        <item x="44"/>
        <item x="55"/>
        <item x="16"/>
        <item x="91"/>
        <item x="93"/>
        <item x="31"/>
        <item x="95"/>
        <item x="0"/>
        <item x="39"/>
        <item x="26"/>
        <item x="67"/>
        <item x="82"/>
        <item x="10"/>
        <item x="6"/>
        <item x="21"/>
        <item x="7"/>
        <item x="63"/>
        <item x="98"/>
        <item x="37"/>
        <item x="5"/>
        <item x="89"/>
        <item x="101"/>
        <item x="45"/>
        <item x="17"/>
        <item x="88"/>
        <item x="9"/>
        <item x="90"/>
        <item x="62"/>
        <item x="51"/>
        <item x="78"/>
        <item x="18"/>
        <item x="96"/>
        <item x="75"/>
        <item x="58"/>
        <item x="48"/>
        <item x="72"/>
        <item x="47"/>
        <item x="56"/>
        <item x="102"/>
        <item x="92"/>
        <item x="79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34">
        <item x="21"/>
        <item x="8"/>
        <item x="30"/>
        <item x="3"/>
        <item x="19"/>
        <item x="9"/>
        <item x="4"/>
        <item x="33"/>
        <item x="22"/>
        <item x="17"/>
        <item x="24"/>
        <item x="1"/>
        <item x="23"/>
        <item x="16"/>
        <item x="11"/>
        <item x="32"/>
        <item x="15"/>
        <item x="26"/>
        <item x="5"/>
        <item x="25"/>
        <item x="2"/>
        <item x="0"/>
        <item x="10"/>
        <item x="12"/>
        <item x="6"/>
        <item x="13"/>
        <item x="29"/>
        <item x="14"/>
        <item x="7"/>
        <item x="20"/>
        <item x="18"/>
        <item x="28"/>
        <item x="31"/>
        <item x="27"/>
      </items>
    </pivotField>
    <pivotField compact="0" outline="0" showAll="0"/>
    <pivotField dataField="1" compact="0" numFmtId="165" outline="0" showAll="0"/>
    <pivotField compact="0" numFmtId="165" outline="0" showAll="0"/>
    <pivotField compact="0" outline="0" showAll="0"/>
    <pivotField compact="0" numFmtId="1" outline="0" showAll="0"/>
    <pivotField compact="0" outline="0" showAll="0"/>
    <pivotField compact="0" outline="0" showAll="0"/>
    <pivotField axis="axisRow" compact="0" outline="0" showAll="0">
      <items count="97">
        <item h="1" x="10"/>
        <item h="1" x="41"/>
        <item h="1" x="57"/>
        <item h="1" x="15"/>
        <item h="1" x="72"/>
        <item h="1" x="60"/>
        <item h="1" x="52"/>
        <item h="1" x="22"/>
        <item h="1" x="20"/>
        <item h="1" x="46"/>
        <item h="1" x="69"/>
        <item h="1" x="18"/>
        <item h="1" x="17"/>
        <item h="1" x="34"/>
        <item h="1" x="33"/>
        <item h="1" x="87"/>
        <item h="1" x="13"/>
        <item h="1" x="65"/>
        <item h="1" x="9"/>
        <item h="1" x="47"/>
        <item h="1" x="0"/>
        <item h="1" x="91"/>
        <item h="1" x="90"/>
        <item x="2"/>
        <item x="88"/>
        <item h="1" x="1"/>
        <item h="1" x="53"/>
        <item h="1" x="83"/>
        <item h="1" x="38"/>
        <item h="1" x="78"/>
        <item h="1" x="58"/>
        <item h="1" x="70"/>
        <item h="1" x="26"/>
        <item h="1" x="43"/>
        <item h="1" x="77"/>
        <item h="1" x="6"/>
        <item h="1" x="81"/>
        <item h="1" x="67"/>
        <item h="1" x="54"/>
        <item h="1" x="32"/>
        <item h="1" x="84"/>
        <item h="1" x="92"/>
        <item h="1" x="59"/>
        <item h="1" x="73"/>
        <item h="1" x="74"/>
        <item h="1" x="49"/>
        <item h="1" x="12"/>
        <item h="1" x="71"/>
        <item h="1" x="48"/>
        <item h="1" x="68"/>
        <item h="1" x="8"/>
        <item h="1" x="80"/>
        <item h="1" x="37"/>
        <item h="1" x="5"/>
        <item h="1" x="82"/>
        <item h="1" x="7"/>
        <item h="1" x="3"/>
        <item h="1" x="55"/>
        <item h="1" x="86"/>
        <item h="1" x="16"/>
        <item h="1" x="75"/>
        <item h="1" x="25"/>
        <item h="1" x="93"/>
        <item h="1" x="61"/>
        <item h="1" x="35"/>
        <item h="1" x="31"/>
        <item h="1" x="50"/>
        <item h="1" x="24"/>
        <item h="1" x="21"/>
        <item h="1" x="40"/>
        <item h="1" x="4"/>
        <item h="1" x="64"/>
        <item h="1" x="11"/>
        <item h="1" x="23"/>
        <item h="1" x="28"/>
        <item h="1" x="76"/>
        <item h="1" x="94"/>
        <item h="1" x="95"/>
        <item h="1" x="66"/>
        <item x="89"/>
        <item h="1" x="27"/>
        <item h="1" x="85"/>
        <item h="1" x="51"/>
        <item h="1" x="42"/>
        <item h="1" x="14"/>
        <item h="1" x="44"/>
        <item h="1" x="56"/>
        <item h="1" x="79"/>
        <item h="1" x="30"/>
        <item h="1" x="39"/>
        <item h="1" x="62"/>
        <item h="1" x="45"/>
        <item h="1" x="29"/>
        <item h="1" x="19"/>
        <item h="1" x="36"/>
        <item h="1" x="63"/>
        <item t="default"/>
      </items>
    </pivotField>
  </pivotFields>
  <rowFields count="4">
    <field x="13"/>
    <field x="1"/>
    <field x="5"/>
    <field x="2"/>
  </rowFields>
  <rowItems count="32">
    <i>
      <x v="23"/>
      <x v="7"/>
      <x v="3"/>
      <x v="37"/>
    </i>
    <i r="2">
      <x v="11"/>
      <x v="18"/>
    </i>
    <i r="2">
      <x v="20"/>
      <x v="24"/>
    </i>
    <i t="default" r="1">
      <x v="7"/>
    </i>
    <i r="1">
      <x v="23"/>
      <x v="3"/>
      <x v="37"/>
    </i>
    <i r="2">
      <x v="20"/>
      <x v="11"/>
    </i>
    <i r="2">
      <x v="29"/>
      <x v="36"/>
    </i>
    <i t="default" r="1">
      <x v="23"/>
    </i>
    <i r="1">
      <x v="32"/>
      <x v="20"/>
      <x v="11"/>
    </i>
    <i t="default" r="1">
      <x v="32"/>
    </i>
    <i r="1">
      <x v="37"/>
      <x v="3"/>
      <x v="37"/>
    </i>
    <i r="2">
      <x v="20"/>
      <x v="11"/>
    </i>
    <i t="default" r="1">
      <x v="37"/>
    </i>
    <i r="1">
      <x v="48"/>
      <x v="3"/>
      <x v="37"/>
    </i>
    <i r="2">
      <x v="20"/>
      <x v="11"/>
    </i>
    <i t="default" r="1">
      <x v="48"/>
    </i>
    <i r="1">
      <x v="54"/>
      <x v="20"/>
      <x v="11"/>
    </i>
    <i t="default" r="1">
      <x v="54"/>
    </i>
    <i t="default">
      <x v="23"/>
    </i>
    <i>
      <x v="24"/>
      <x v="33"/>
      <x v="11"/>
      <x v="18"/>
    </i>
    <i t="default" r="1">
      <x v="33"/>
    </i>
    <i r="1">
      <x v="52"/>
      <x v="11"/>
      <x v="18"/>
    </i>
    <i t="default" r="1">
      <x v="52"/>
    </i>
    <i t="default">
      <x v="24"/>
    </i>
    <i>
      <x v="79"/>
      <x v="10"/>
      <x v="11"/>
      <x v="18"/>
    </i>
    <i t="default" r="1">
      <x v="10"/>
    </i>
    <i r="1">
      <x v="31"/>
      <x v="6"/>
      <x v="12"/>
    </i>
    <i r="2">
      <x v="11"/>
      <x v="18"/>
    </i>
    <i r="2">
      <x v="22"/>
      <x v="14"/>
    </i>
    <i t="default" r="1">
      <x v="31"/>
    </i>
    <i t="default">
      <x v="79"/>
    </i>
    <i t="grand">
      <x/>
    </i>
  </rowItems>
  <colItems count="1">
    <i/>
  </colItems>
  <dataFields count="1">
    <dataField name="Sum of Debit Amount" fld="7" baseField="0" baseItem="0"/>
  </dataFields>
  <formats count="21">
    <format dxfId="21">
      <pivotArea outline="0" collapsedLevelsAreSubtotals="1" fieldPosition="0">
        <references count="4">
          <reference field="1" count="1" selected="0">
            <x v="37"/>
          </reference>
          <reference field="2" count="1" selected="0">
            <x v="11"/>
          </reference>
          <reference field="5" count="1" selected="0">
            <x v="20"/>
          </reference>
          <reference field="13" count="1" selected="0">
            <x v="23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37"/>
          </reference>
          <reference field="5" count="1">
            <x v="20"/>
          </reference>
          <reference field="13" count="1" selected="0">
            <x v="23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37"/>
          </reference>
          <reference field="2" count="1">
            <x v="11"/>
          </reference>
          <reference field="5" count="1" selected="0">
            <x v="20"/>
          </reference>
          <reference field="13" count="1" selected="0">
            <x v="23"/>
          </reference>
        </references>
      </pivotArea>
    </format>
    <format dxfId="18">
      <pivotArea outline="0" collapsedLevelsAreSubtotals="1" fieldPosition="0">
        <references count="4">
          <reference field="1" count="1" selected="0">
            <x v="37"/>
          </reference>
          <reference field="2" count="1" selected="0">
            <x v="11"/>
          </reference>
          <reference field="5" count="1" selected="0">
            <x v="20"/>
          </reference>
          <reference field="13" count="1" selected="0">
            <x v="23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37"/>
          </reference>
          <reference field="5" count="1">
            <x v="20"/>
          </reference>
          <reference field="13" count="1" selected="0">
            <x v="23"/>
          </reference>
        </references>
      </pivotArea>
    </format>
    <format dxfId="16">
      <pivotArea dataOnly="0" labelOnly="1" outline="0" fieldPosition="0">
        <references count="4">
          <reference field="1" count="1" selected="0">
            <x v="37"/>
          </reference>
          <reference field="2" count="1">
            <x v="11"/>
          </reference>
          <reference field="5" count="1" selected="0">
            <x v="20"/>
          </reference>
          <reference field="13" count="1" selected="0">
            <x v="23"/>
          </reference>
        </references>
      </pivotArea>
    </format>
    <format dxfId="15">
      <pivotArea dataOnly="0" labelOnly="1" outline="0" offset="IV1" fieldPosition="0">
        <references count="1">
          <reference field="13" count="1">
            <x v="23"/>
          </reference>
        </references>
      </pivotArea>
    </format>
    <format dxfId="14">
      <pivotArea outline="0" collapsedLevelsAreSubtotals="1" fieldPosition="0">
        <references count="4">
          <reference field="1" count="1" selected="0">
            <x v="7"/>
          </reference>
          <reference field="2" count="1" selected="0">
            <x v="18"/>
          </reference>
          <reference field="5" count="1" selected="0">
            <x v="11"/>
          </reference>
          <reference field="13" count="1" selected="0">
            <x v="23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7"/>
          </reference>
          <reference field="5" count="1">
            <x v="11"/>
          </reference>
          <reference field="13" count="1" selected="0">
            <x v="23"/>
          </reference>
        </references>
      </pivotArea>
    </format>
    <format dxfId="12">
      <pivotArea dataOnly="0" labelOnly="1" outline="0" fieldPosition="0">
        <references count="4">
          <reference field="1" count="1" selected="0">
            <x v="7"/>
          </reference>
          <reference field="2" count="1">
            <x v="18"/>
          </reference>
          <reference field="5" count="1" selected="0">
            <x v="11"/>
          </reference>
          <reference field="13" count="1" selected="0">
            <x v="23"/>
          </reference>
        </references>
      </pivotArea>
    </format>
    <format dxfId="11">
      <pivotArea outline="0" collapsedLevelsAreSubtotals="1" fieldPosition="0">
        <references count="4">
          <reference field="1" count="1" selected="0">
            <x v="7"/>
          </reference>
          <reference field="2" count="1" selected="0">
            <x v="37"/>
          </reference>
          <reference field="5" count="1" selected="0">
            <x v="3"/>
          </reference>
          <reference field="13" count="1" selected="0">
            <x v="23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7"/>
          </reference>
          <reference field="5" count="1">
            <x v="3"/>
          </reference>
          <reference field="13" count="1" selected="0">
            <x v="23"/>
          </reference>
        </references>
      </pivotArea>
    </format>
    <format dxfId="9">
      <pivotArea dataOnly="0" labelOnly="1" outline="0" fieldPosition="0">
        <references count="4">
          <reference field="1" count="1" selected="0">
            <x v="7"/>
          </reference>
          <reference field="2" count="1">
            <x v="37"/>
          </reference>
          <reference field="5" count="1" selected="0">
            <x v="3"/>
          </reference>
          <reference field="13" count="1" selected="0">
            <x v="23"/>
          </reference>
        </references>
      </pivotArea>
    </format>
    <format dxfId="8">
      <pivotArea outline="0" collapsedLevelsAreSubtotals="1" fieldPosition="0">
        <references count="4">
          <reference field="1" count="1" selected="0">
            <x v="31"/>
          </reference>
          <reference field="2" count="3" selected="0">
            <x v="12"/>
            <x v="14"/>
            <x v="18"/>
          </reference>
          <reference field="5" count="3" selected="0">
            <x v="6"/>
            <x v="11"/>
            <x v="22"/>
          </reference>
          <reference field="13" count="1" selected="0">
            <x v="79"/>
          </reference>
        </references>
      </pivotArea>
    </format>
    <format dxfId="7">
      <pivotArea dataOnly="0" labelOnly="1" outline="0" fieldPosition="0">
        <references count="2">
          <reference field="1" count="1">
            <x v="31"/>
          </reference>
          <reference field="13" count="1" selected="0">
            <x v="79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31"/>
          </reference>
          <reference field="5" count="3">
            <x v="6"/>
            <x v="11"/>
            <x v="22"/>
          </reference>
          <reference field="13" count="1" selected="0">
            <x v="79"/>
          </reference>
        </references>
      </pivotArea>
    </format>
    <format dxfId="5">
      <pivotArea dataOnly="0" labelOnly="1" outline="0" fieldPosition="0">
        <references count="4">
          <reference field="1" count="1" selected="0">
            <x v="31"/>
          </reference>
          <reference field="2" count="1">
            <x v="12"/>
          </reference>
          <reference field="5" count="1" selected="0">
            <x v="6"/>
          </reference>
          <reference field="13" count="1" selected="0">
            <x v="79"/>
          </reference>
        </references>
      </pivotArea>
    </format>
    <format dxfId="4">
      <pivotArea dataOnly="0" labelOnly="1" outline="0" fieldPosition="0">
        <references count="4">
          <reference field="1" count="1" selected="0">
            <x v="31"/>
          </reference>
          <reference field="2" count="1">
            <x v="18"/>
          </reference>
          <reference field="5" count="1" selected="0">
            <x v="11"/>
          </reference>
          <reference field="13" count="1" selected="0">
            <x v="79"/>
          </reference>
        </references>
      </pivotArea>
    </format>
    <format dxfId="3">
      <pivotArea dataOnly="0" labelOnly="1" outline="0" fieldPosition="0">
        <references count="4">
          <reference field="1" count="1" selected="0">
            <x v="31"/>
          </reference>
          <reference field="2" count="1">
            <x v="14"/>
          </reference>
          <reference field="5" count="1" selected="0">
            <x v="22"/>
          </reference>
          <reference field="13" count="1" selected="0">
            <x v="79"/>
          </reference>
        </references>
      </pivotArea>
    </format>
    <format dxfId="2">
      <pivotArea dataOnly="0" labelOnly="1" outline="0" offset="IV1" fieldPosition="0">
        <references count="1">
          <reference field="13" count="1">
            <x v="79"/>
          </reference>
        </references>
      </pivotArea>
    </format>
    <format dxfId="1">
      <pivotArea dataOnly="0" labelOnly="1" outline="0" offset="IV1" fieldPosition="0">
        <references count="1">
          <reference field="13" count="1"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8" firstHeaderRow="1" firstDataRow="2" firstDataCol="1" rowPageCount="1" colPageCount="1"/>
  <pivotFields count="26">
    <pivotField numFmtId="1" showAll="0"/>
    <pivotField numFmtId="14"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showAll="0"/>
    <pivotField dataField="1" numFmtId="165" showAll="0"/>
    <pivotField showAll="0"/>
    <pivotField numFmtId="1"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numFmtId="1"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1">
    <pageField fld="8" hier="-1"/>
  </pageFields>
  <dataFields count="1">
    <dataField name="Sum of Debit Amount" fld="12" baseField="0" baseItem="0"/>
  </dataFields>
  <formats count="1">
    <format dxfId="0">
      <pivotArea collapsedLevelsAreSubtotals="1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tabSelected="1" zoomScale="90" zoomScaleNormal="90" zoomScaleSheetLayoutView="100" zoomScalePageLayoutView="81" workbookViewId="0">
      <selection activeCell="H29" sqref="H29"/>
    </sheetView>
  </sheetViews>
  <sheetFormatPr defaultColWidth="9.296875" defaultRowHeight="14" x14ac:dyDescent="0.4"/>
  <cols>
    <col min="1" max="1" width="14.796875" style="95" customWidth="1"/>
    <col min="2" max="2" width="38.69921875" style="95" bestFit="1" customWidth="1"/>
    <col min="3" max="3" width="18.69921875" style="95" customWidth="1"/>
    <col min="4" max="4" width="34" style="95" customWidth="1"/>
    <col min="5" max="5" width="41.796875" style="95" bestFit="1" customWidth="1"/>
    <col min="6" max="6" width="9.296875" style="95"/>
    <col min="7" max="7" width="14.5" style="95" bestFit="1" customWidth="1"/>
    <col min="8" max="8" width="9.296875" style="95"/>
    <col min="9" max="9" width="17.796875" style="95" customWidth="1"/>
    <col min="10" max="10" width="14.296875" style="95" customWidth="1"/>
    <col min="11" max="14" width="9.296875" style="95"/>
    <col min="15" max="15" width="11.19921875" style="95" hidden="1" customWidth="1"/>
    <col min="16" max="16384" width="9.296875" style="95"/>
  </cols>
  <sheetData>
    <row r="1" spans="2:5" ht="11.25" customHeight="1" x14ac:dyDescent="0.4"/>
    <row r="11" spans="2:5" ht="14.5" x14ac:dyDescent="0.35">
      <c r="B11" s="107" t="s">
        <v>911</v>
      </c>
      <c r="C11" s="97"/>
      <c r="D11" s="97"/>
      <c r="E11" s="97"/>
    </row>
    <row r="12" spans="2:5" ht="14.5" x14ac:dyDescent="0.35">
      <c r="B12" s="107" t="s">
        <v>912</v>
      </c>
      <c r="C12" s="97"/>
      <c r="D12" s="97"/>
      <c r="E12" s="97"/>
    </row>
    <row r="13" spans="2:5" ht="14.5" x14ac:dyDescent="0.35">
      <c r="B13" s="98" t="s">
        <v>913</v>
      </c>
      <c r="C13" s="139" t="s">
        <v>948</v>
      </c>
      <c r="D13" s="97"/>
      <c r="E13" s="97"/>
    </row>
    <row r="14" spans="2:5" ht="14.5" x14ac:dyDescent="0.35">
      <c r="B14" s="98" t="s">
        <v>914</v>
      </c>
      <c r="C14" s="141" t="s">
        <v>949</v>
      </c>
      <c r="D14" s="97"/>
      <c r="E14" s="97"/>
    </row>
    <row r="15" spans="2:5" ht="14.5" x14ac:dyDescent="0.35">
      <c r="B15" s="98" t="s">
        <v>915</v>
      </c>
      <c r="C15" s="117" t="s">
        <v>52</v>
      </c>
      <c r="D15" s="97"/>
      <c r="E15" s="97"/>
    </row>
    <row r="16" spans="2:5" ht="14.5" x14ac:dyDescent="0.35">
      <c r="B16" s="98" t="s">
        <v>916</v>
      </c>
      <c r="C16" s="114" t="s">
        <v>917</v>
      </c>
      <c r="D16" s="97"/>
      <c r="E16" s="97"/>
    </row>
    <row r="17" spans="2:15" ht="15" thickBot="1" x14ac:dyDescent="0.4">
      <c r="B17" s="97"/>
      <c r="C17" s="97"/>
      <c r="D17" s="97"/>
      <c r="E17" s="97"/>
    </row>
    <row r="18" spans="2:15" ht="14.5" x14ac:dyDescent="0.35">
      <c r="B18" s="88" t="s">
        <v>918</v>
      </c>
      <c r="C18" s="89" t="s">
        <v>867</v>
      </c>
      <c r="D18" s="89" t="s">
        <v>868</v>
      </c>
      <c r="E18" s="90" t="s">
        <v>15</v>
      </c>
    </row>
    <row r="19" spans="2:15" x14ac:dyDescent="0.4">
      <c r="B19" s="134">
        <v>44135</v>
      </c>
      <c r="C19" s="112">
        <v>9.99</v>
      </c>
      <c r="D19" s="111" t="s">
        <v>937</v>
      </c>
      <c r="E19" s="119" t="s">
        <v>950</v>
      </c>
    </row>
    <row r="20" spans="2:15" x14ac:dyDescent="0.4">
      <c r="B20" s="134"/>
      <c r="C20" s="112"/>
      <c r="D20" s="111"/>
      <c r="E20" s="119"/>
    </row>
    <row r="21" spans="2:15" ht="15" thickBot="1" x14ac:dyDescent="0.4">
      <c r="B21" s="127" t="s">
        <v>896</v>
      </c>
      <c r="C21" s="120">
        <f>SUM(C19:C20)</f>
        <v>9.99</v>
      </c>
      <c r="D21" s="138"/>
      <c r="E21" s="133"/>
    </row>
    <row r="31" spans="2:15" x14ac:dyDescent="0.4">
      <c r="O31" s="95" t="s">
        <v>907</v>
      </c>
    </row>
    <row r="32" spans="2:15" x14ac:dyDescent="0.4">
      <c r="O32" s="95" t="s">
        <v>910</v>
      </c>
    </row>
    <row r="35" spans="1:5" ht="14.5" x14ac:dyDescent="0.35">
      <c r="B35" s="107" t="s">
        <v>911</v>
      </c>
      <c r="C35" s="97"/>
    </row>
    <row r="36" spans="1:5" ht="14.5" x14ac:dyDescent="0.35">
      <c r="B36" s="107" t="s">
        <v>912</v>
      </c>
      <c r="C36" s="97"/>
    </row>
    <row r="37" spans="1:5" ht="14.5" x14ac:dyDescent="0.35">
      <c r="B37" s="98" t="s">
        <v>913</v>
      </c>
      <c r="C37" s="139" t="s">
        <v>948</v>
      </c>
      <c r="E37" s="117"/>
    </row>
    <row r="38" spans="1:5" ht="14.5" x14ac:dyDescent="0.35">
      <c r="B38" s="98" t="s">
        <v>914</v>
      </c>
      <c r="C38" s="141" t="s">
        <v>949</v>
      </c>
      <c r="E38" s="114"/>
    </row>
    <row r="39" spans="1:5" ht="14.5" x14ac:dyDescent="0.35">
      <c r="B39" s="98" t="s">
        <v>915</v>
      </c>
      <c r="C39" s="141" t="s">
        <v>956</v>
      </c>
    </row>
    <row r="40" spans="1:5" ht="14.5" x14ac:dyDescent="0.4">
      <c r="B40" s="98" t="s">
        <v>916</v>
      </c>
      <c r="C40" s="114" t="s">
        <v>957</v>
      </c>
    </row>
    <row r="41" spans="1:5" ht="15" thickBot="1" x14ac:dyDescent="0.4">
      <c r="B41" s="97"/>
      <c r="C41" s="97"/>
    </row>
    <row r="42" spans="1:5" ht="16.5" customHeight="1" x14ac:dyDescent="0.35">
      <c r="B42" s="88" t="s">
        <v>918</v>
      </c>
      <c r="C42" s="89" t="s">
        <v>867</v>
      </c>
      <c r="D42" s="89" t="s">
        <v>868</v>
      </c>
      <c r="E42" s="90" t="s">
        <v>15</v>
      </c>
    </row>
    <row r="43" spans="1:5" ht="16.5" customHeight="1" x14ac:dyDescent="0.4">
      <c r="A43" s="140"/>
      <c r="B43" s="134"/>
      <c r="C43" s="112"/>
      <c r="D43" s="111"/>
      <c r="E43" s="119"/>
    </row>
    <row r="44" spans="1:5" ht="16.5" customHeight="1" x14ac:dyDescent="0.4">
      <c r="A44" s="140"/>
      <c r="B44" s="134"/>
      <c r="C44" s="112"/>
      <c r="D44" s="111"/>
      <c r="E44" s="119"/>
    </row>
    <row r="45" spans="1:5" ht="15" thickBot="1" x14ac:dyDescent="0.4">
      <c r="A45" s="140"/>
      <c r="B45" s="127" t="s">
        <v>958</v>
      </c>
      <c r="C45" s="120">
        <f>SUM(C43:C44)</f>
        <v>0</v>
      </c>
      <c r="D45" s="100"/>
      <c r="E45" s="101"/>
    </row>
    <row r="46" spans="1:5" ht="14.5" x14ac:dyDescent="0.35">
      <c r="A46" s="140"/>
      <c r="B46" s="142"/>
      <c r="C46" s="143"/>
      <c r="D46" s="104"/>
      <c r="E46" s="104"/>
    </row>
    <row r="47" spans="1:5" ht="14.5" x14ac:dyDescent="0.35">
      <c r="A47" s="140"/>
      <c r="B47" s="142"/>
      <c r="C47" s="143"/>
      <c r="D47" s="104"/>
      <c r="E47" s="104"/>
    </row>
    <row r="54" spans="2:15" x14ac:dyDescent="0.4">
      <c r="O54" s="95" t="s">
        <v>907</v>
      </c>
    </row>
    <row r="55" spans="2:15" x14ac:dyDescent="0.4">
      <c r="O55" s="95" t="s">
        <v>910</v>
      </c>
    </row>
    <row r="58" spans="2:15" ht="14.5" x14ac:dyDescent="0.35">
      <c r="B58" s="107" t="s">
        <v>911</v>
      </c>
      <c r="C58" s="97"/>
    </row>
    <row r="59" spans="2:15" ht="14.5" x14ac:dyDescent="0.35">
      <c r="B59" s="107" t="s">
        <v>912</v>
      </c>
      <c r="C59" s="97"/>
    </row>
    <row r="60" spans="2:15" ht="14.5" x14ac:dyDescent="0.35">
      <c r="B60" s="98" t="s">
        <v>913</v>
      </c>
      <c r="C60" s="139" t="s">
        <v>948</v>
      </c>
      <c r="E60" s="117"/>
    </row>
    <row r="61" spans="2:15" ht="14.5" x14ac:dyDescent="0.35">
      <c r="B61" s="98" t="s">
        <v>914</v>
      </c>
      <c r="C61" s="141" t="s">
        <v>949</v>
      </c>
      <c r="E61" s="114"/>
    </row>
    <row r="62" spans="2:15" ht="14.5" x14ac:dyDescent="0.35">
      <c r="B62" s="98" t="s">
        <v>915</v>
      </c>
      <c r="C62" s="141" t="s">
        <v>959</v>
      </c>
    </row>
    <row r="63" spans="2:15" ht="14.5" x14ac:dyDescent="0.4">
      <c r="B63" s="98" t="s">
        <v>916</v>
      </c>
      <c r="C63" s="114" t="s">
        <v>960</v>
      </c>
    </row>
    <row r="64" spans="2:15" ht="15" thickBot="1" x14ac:dyDescent="0.4">
      <c r="B64" s="97"/>
      <c r="C64" s="97"/>
    </row>
    <row r="65" spans="1:15" ht="16.5" customHeight="1" x14ac:dyDescent="0.35">
      <c r="B65" s="88" t="s">
        <v>918</v>
      </c>
      <c r="C65" s="89" t="s">
        <v>867</v>
      </c>
      <c r="D65" s="89" t="s">
        <v>868</v>
      </c>
      <c r="E65" s="90" t="s">
        <v>15</v>
      </c>
    </row>
    <row r="66" spans="1:15" ht="16.5" customHeight="1" x14ac:dyDescent="0.4">
      <c r="A66" s="140"/>
      <c r="B66" s="134"/>
      <c r="C66" s="112"/>
      <c r="D66" s="111"/>
      <c r="E66" s="119"/>
    </row>
    <row r="67" spans="1:15" ht="16.5" customHeight="1" x14ac:dyDescent="0.4">
      <c r="A67" s="140"/>
      <c r="B67" s="134"/>
      <c r="C67" s="112"/>
      <c r="D67" s="111"/>
      <c r="E67" s="119"/>
    </row>
    <row r="68" spans="1:15" ht="15" thickBot="1" x14ac:dyDescent="0.4">
      <c r="A68" s="140"/>
      <c r="B68" s="127" t="s">
        <v>961</v>
      </c>
      <c r="C68" s="120">
        <f>SUM(C66:C67)</f>
        <v>0</v>
      </c>
      <c r="D68" s="100"/>
      <c r="E68" s="101"/>
    </row>
    <row r="69" spans="1:15" ht="14.5" x14ac:dyDescent="0.35">
      <c r="A69" s="140"/>
      <c r="B69" s="142"/>
      <c r="C69" s="143"/>
      <c r="D69" s="104"/>
      <c r="E69" s="104"/>
    </row>
    <row r="78" spans="1:15" x14ac:dyDescent="0.4">
      <c r="O78" s="95" t="s">
        <v>907</v>
      </c>
    </row>
    <row r="79" spans="1:15" x14ac:dyDescent="0.4">
      <c r="O79" s="95" t="s">
        <v>910</v>
      </c>
    </row>
    <row r="82" spans="1:5" ht="14.5" x14ac:dyDescent="0.35">
      <c r="B82" s="107" t="s">
        <v>911</v>
      </c>
      <c r="C82" s="97"/>
    </row>
    <row r="83" spans="1:5" ht="14.5" x14ac:dyDescent="0.35">
      <c r="B83" s="107" t="s">
        <v>912</v>
      </c>
      <c r="C83" s="97"/>
    </row>
    <row r="84" spans="1:5" ht="14.5" x14ac:dyDescent="0.35">
      <c r="B84" s="98" t="s">
        <v>913</v>
      </c>
      <c r="C84" s="139" t="s">
        <v>948</v>
      </c>
      <c r="E84" s="117"/>
    </row>
    <row r="85" spans="1:5" ht="14.5" x14ac:dyDescent="0.35">
      <c r="B85" s="98" t="s">
        <v>914</v>
      </c>
      <c r="C85" s="141" t="s">
        <v>949</v>
      </c>
      <c r="E85" s="114"/>
    </row>
    <row r="86" spans="1:5" ht="14.5" x14ac:dyDescent="0.35">
      <c r="B86" s="98" t="s">
        <v>915</v>
      </c>
      <c r="C86" s="117" t="s">
        <v>952</v>
      </c>
    </row>
    <row r="87" spans="1:5" ht="14.5" x14ac:dyDescent="0.4">
      <c r="B87" s="98" t="s">
        <v>916</v>
      </c>
      <c r="C87" s="114" t="s">
        <v>953</v>
      </c>
    </row>
    <row r="88" spans="1:5" ht="15" thickBot="1" x14ac:dyDescent="0.4">
      <c r="B88" s="97"/>
      <c r="C88" s="97"/>
    </row>
    <row r="89" spans="1:5" ht="16.5" customHeight="1" x14ac:dyDescent="0.35">
      <c r="B89" s="88" t="s">
        <v>918</v>
      </c>
      <c r="C89" s="89" t="s">
        <v>867</v>
      </c>
      <c r="D89" s="89" t="s">
        <v>868</v>
      </c>
      <c r="E89" s="90" t="s">
        <v>15</v>
      </c>
    </row>
    <row r="90" spans="1:5" ht="16.5" customHeight="1" x14ac:dyDescent="0.4">
      <c r="A90" s="140"/>
      <c r="B90" s="134"/>
      <c r="C90" s="112"/>
      <c r="D90" s="111"/>
      <c r="E90" s="119"/>
    </row>
    <row r="91" spans="1:5" ht="16.5" customHeight="1" x14ac:dyDescent="0.4">
      <c r="A91" s="140"/>
      <c r="B91" s="134"/>
      <c r="C91" s="112"/>
      <c r="D91" s="111"/>
      <c r="E91" s="119"/>
    </row>
    <row r="92" spans="1:5" ht="15" thickBot="1" x14ac:dyDescent="0.4">
      <c r="A92" s="140"/>
      <c r="B92" s="127" t="s">
        <v>954</v>
      </c>
      <c r="C92" s="120">
        <f>SUM(C90:C91)</f>
        <v>0</v>
      </c>
      <c r="D92" s="100"/>
      <c r="E92" s="101"/>
    </row>
    <row r="93" spans="1:5" ht="14.5" x14ac:dyDescent="0.35">
      <c r="A93" s="140"/>
      <c r="B93" s="142"/>
      <c r="C93" s="143"/>
      <c r="D93" s="104"/>
      <c r="E93" s="104"/>
    </row>
    <row r="94" spans="1:5" ht="14.5" x14ac:dyDescent="0.35">
      <c r="A94" s="140"/>
      <c r="B94" s="142"/>
      <c r="C94" s="143"/>
      <c r="D94" s="104"/>
      <c r="E94" s="104"/>
    </row>
    <row r="95" spans="1:5" ht="14.5" x14ac:dyDescent="0.35">
      <c r="A95" s="140"/>
      <c r="B95" s="102"/>
      <c r="C95" s="103"/>
      <c r="D95" s="104"/>
      <c r="E95" s="104"/>
    </row>
    <row r="96" spans="1:5" ht="14.5" x14ac:dyDescent="0.35">
      <c r="B96" s="97"/>
      <c r="C96" s="97"/>
      <c r="D96" s="97"/>
      <c r="E96" s="97"/>
    </row>
    <row r="97" spans="2:5" ht="14.5" x14ac:dyDescent="0.35">
      <c r="B97" s="97"/>
      <c r="C97" s="97"/>
      <c r="D97" s="97"/>
      <c r="E97" s="97"/>
    </row>
    <row r="98" spans="2:5" ht="14.5" x14ac:dyDescent="0.35">
      <c r="B98" s="97"/>
      <c r="C98" s="97"/>
      <c r="D98" s="97"/>
      <c r="E98" s="97"/>
    </row>
    <row r="99" spans="2:5" ht="14.5" x14ac:dyDescent="0.35">
      <c r="B99" s="97"/>
      <c r="C99" s="97"/>
      <c r="D99" s="97"/>
      <c r="E99" s="97"/>
    </row>
    <row r="100" spans="2:5" ht="14.5" x14ac:dyDescent="0.35">
      <c r="B100" s="97"/>
      <c r="C100" s="97"/>
      <c r="D100" s="97"/>
      <c r="E100" s="97"/>
    </row>
    <row r="101" spans="2:5" ht="14.5" x14ac:dyDescent="0.35">
      <c r="B101" s="97"/>
      <c r="C101" s="97"/>
      <c r="D101" s="97"/>
      <c r="E101" s="97"/>
    </row>
    <row r="102" spans="2:5" ht="14.5" x14ac:dyDescent="0.35">
      <c r="B102" s="97"/>
      <c r="C102" s="97"/>
      <c r="D102" s="97"/>
      <c r="E102" s="97"/>
    </row>
    <row r="103" spans="2:5" ht="14.5" x14ac:dyDescent="0.35">
      <c r="B103" s="97"/>
      <c r="C103" s="97"/>
      <c r="D103" s="97"/>
      <c r="E103" s="97"/>
    </row>
    <row r="105" spans="2:5" ht="14.5" x14ac:dyDescent="0.35">
      <c r="B105" s="107" t="s">
        <v>911</v>
      </c>
      <c r="C105" s="97"/>
      <c r="D105" s="97"/>
      <c r="E105" s="97"/>
    </row>
    <row r="106" spans="2:5" s="105" customFormat="1" ht="14.5" x14ac:dyDescent="0.35">
      <c r="B106" s="107" t="s">
        <v>912</v>
      </c>
      <c r="C106" s="99"/>
      <c r="D106" s="99"/>
      <c r="E106" s="99"/>
    </row>
    <row r="107" spans="2:5" s="105" customFormat="1" ht="14.5" x14ac:dyDescent="0.35">
      <c r="B107" s="96" t="s">
        <v>913</v>
      </c>
      <c r="C107" s="139" t="s">
        <v>948</v>
      </c>
      <c r="D107" s="99"/>
      <c r="E107" s="99"/>
    </row>
    <row r="108" spans="2:5" s="105" customFormat="1" ht="14.5" x14ac:dyDescent="0.35">
      <c r="B108" s="96" t="s">
        <v>914</v>
      </c>
      <c r="C108" s="141" t="s">
        <v>949</v>
      </c>
      <c r="D108" s="99"/>
      <c r="E108" s="99"/>
    </row>
    <row r="109" spans="2:5" s="105" customFormat="1" ht="14.5" x14ac:dyDescent="0.35">
      <c r="B109" s="96" t="s">
        <v>915</v>
      </c>
      <c r="C109" s="116" t="s">
        <v>919</v>
      </c>
      <c r="D109" s="99"/>
      <c r="E109" s="99"/>
    </row>
    <row r="110" spans="2:5" s="105" customFormat="1" ht="14.5" x14ac:dyDescent="0.35">
      <c r="B110" s="96" t="s">
        <v>916</v>
      </c>
      <c r="C110" s="116" t="s">
        <v>920</v>
      </c>
      <c r="D110" s="99"/>
      <c r="E110" s="99"/>
    </row>
    <row r="111" spans="2:5" s="105" customFormat="1" ht="15" thickBot="1" x14ac:dyDescent="0.4">
      <c r="B111" s="99"/>
      <c r="C111" s="99"/>
      <c r="D111" s="99"/>
      <c r="E111" s="99"/>
    </row>
    <row r="112" spans="2:5" s="105" customFormat="1" ht="14.5" x14ac:dyDescent="0.35">
      <c r="B112" s="121" t="s">
        <v>918</v>
      </c>
      <c r="C112" s="122" t="s">
        <v>867</v>
      </c>
      <c r="D112" s="122" t="s">
        <v>868</v>
      </c>
      <c r="E112" s="123" t="s">
        <v>15</v>
      </c>
    </row>
    <row r="113" spans="2:5" ht="14.5" x14ac:dyDescent="0.35">
      <c r="B113" s="135"/>
      <c r="C113" s="130"/>
      <c r="D113" s="111"/>
      <c r="E113" s="119"/>
    </row>
    <row r="114" spans="2:5" ht="14.5" x14ac:dyDescent="0.35">
      <c r="B114" s="136"/>
      <c r="C114" s="137"/>
      <c r="D114" s="111"/>
      <c r="E114" s="119"/>
    </row>
    <row r="115" spans="2:5" ht="15" thickBot="1" x14ac:dyDescent="0.4">
      <c r="B115" s="127" t="s">
        <v>945</v>
      </c>
      <c r="C115" s="120">
        <f>SUM(C113:C114)</f>
        <v>0</v>
      </c>
      <c r="D115" s="128"/>
      <c r="E115" s="129"/>
    </row>
    <row r="116" spans="2:5" x14ac:dyDescent="0.4">
      <c r="B116" s="105"/>
      <c r="C116" s="105"/>
      <c r="D116" s="105"/>
      <c r="E116" s="105"/>
    </row>
    <row r="119" spans="2:5" ht="14.5" x14ac:dyDescent="0.35">
      <c r="B119" s="97"/>
      <c r="C119" s="97"/>
      <c r="D119" s="97"/>
      <c r="E119" s="97"/>
    </row>
    <row r="120" spans="2:5" ht="14.5" x14ac:dyDescent="0.35">
      <c r="B120" s="97"/>
      <c r="C120" s="97"/>
      <c r="D120" s="97"/>
      <c r="E120" s="97"/>
    </row>
    <row r="121" spans="2:5" ht="14.5" x14ac:dyDescent="0.35">
      <c r="B121" s="97"/>
      <c r="C121" s="97"/>
      <c r="D121" s="97"/>
      <c r="E121" s="97"/>
    </row>
    <row r="122" spans="2:5" ht="14.5" x14ac:dyDescent="0.35">
      <c r="B122" s="97"/>
      <c r="C122" s="97"/>
      <c r="D122" s="97"/>
      <c r="E122" s="97"/>
    </row>
    <row r="123" spans="2:5" ht="14.5" x14ac:dyDescent="0.35">
      <c r="B123" s="97"/>
      <c r="C123" s="97"/>
      <c r="D123" s="97"/>
      <c r="E123" s="97"/>
    </row>
    <row r="124" spans="2:5" ht="14.5" x14ac:dyDescent="0.35">
      <c r="B124" s="97"/>
      <c r="C124" s="97"/>
      <c r="D124" s="97"/>
      <c r="E124" s="97"/>
    </row>
    <row r="125" spans="2:5" ht="14.5" x14ac:dyDescent="0.35">
      <c r="B125" s="97"/>
      <c r="C125" s="97"/>
      <c r="D125" s="97"/>
      <c r="E125" s="97"/>
    </row>
    <row r="126" spans="2:5" ht="14.5" x14ac:dyDescent="0.35">
      <c r="B126" s="97"/>
      <c r="C126" s="97"/>
      <c r="D126" s="97"/>
      <c r="E126" s="97"/>
    </row>
    <row r="127" spans="2:5" ht="14.5" x14ac:dyDescent="0.35">
      <c r="B127" s="107" t="s">
        <v>911</v>
      </c>
      <c r="C127" s="97"/>
      <c r="D127" s="97"/>
      <c r="E127" s="97"/>
    </row>
    <row r="128" spans="2:5" s="105" customFormat="1" ht="14.5" x14ac:dyDescent="0.35">
      <c r="B128" s="107" t="s">
        <v>912</v>
      </c>
      <c r="C128" s="99"/>
      <c r="D128" s="99"/>
      <c r="E128" s="99"/>
    </row>
    <row r="129" spans="2:5" s="105" customFormat="1" ht="14.5" x14ac:dyDescent="0.35">
      <c r="B129" s="96" t="s">
        <v>913</v>
      </c>
      <c r="C129" s="139" t="s">
        <v>948</v>
      </c>
      <c r="D129" s="99"/>
      <c r="E129" s="99"/>
    </row>
    <row r="130" spans="2:5" s="105" customFormat="1" ht="14.5" x14ac:dyDescent="0.35">
      <c r="B130" s="96" t="s">
        <v>914</v>
      </c>
      <c r="C130" s="141" t="s">
        <v>949</v>
      </c>
      <c r="D130" s="99"/>
      <c r="E130" s="99"/>
    </row>
    <row r="131" spans="2:5" s="105" customFormat="1" ht="14.5" x14ac:dyDescent="0.35">
      <c r="B131" s="96" t="s">
        <v>915</v>
      </c>
      <c r="C131" s="141" t="s">
        <v>271</v>
      </c>
      <c r="D131" s="99"/>
      <c r="E131" s="99"/>
    </row>
    <row r="132" spans="2:5" s="105" customFormat="1" ht="14.5" x14ac:dyDescent="0.35">
      <c r="B132" s="96" t="s">
        <v>916</v>
      </c>
      <c r="C132" s="141" t="s">
        <v>951</v>
      </c>
      <c r="D132" s="99"/>
      <c r="E132" s="99"/>
    </row>
    <row r="133" spans="2:5" s="105" customFormat="1" ht="15" thickBot="1" x14ac:dyDescent="0.4">
      <c r="B133" s="99"/>
      <c r="C133" s="99"/>
      <c r="D133" s="99"/>
      <c r="E133" s="99"/>
    </row>
    <row r="134" spans="2:5" s="105" customFormat="1" ht="14.5" x14ac:dyDescent="0.35">
      <c r="B134" s="121" t="s">
        <v>918</v>
      </c>
      <c r="C134" s="122" t="s">
        <v>867</v>
      </c>
      <c r="D134" s="122" t="s">
        <v>868</v>
      </c>
      <c r="E134" s="123" t="s">
        <v>15</v>
      </c>
    </row>
    <row r="135" spans="2:5" ht="14.5" x14ac:dyDescent="0.35">
      <c r="B135" s="135"/>
      <c r="C135" s="130"/>
      <c r="D135" s="111"/>
      <c r="E135" s="119"/>
    </row>
    <row r="136" spans="2:5" ht="14.5" x14ac:dyDescent="0.35">
      <c r="B136" s="136"/>
      <c r="C136" s="137"/>
      <c r="D136" s="111"/>
      <c r="E136" s="119"/>
    </row>
    <row r="137" spans="2:5" ht="15" thickBot="1" x14ac:dyDescent="0.4">
      <c r="B137" s="127" t="s">
        <v>955</v>
      </c>
      <c r="C137" s="120">
        <f>SUM(C135:C136)</f>
        <v>0</v>
      </c>
      <c r="D137" s="128"/>
      <c r="E137" s="129"/>
    </row>
    <row r="138" spans="2:5" x14ac:dyDescent="0.4">
      <c r="B138" s="105"/>
      <c r="C138" s="105"/>
      <c r="D138" s="105"/>
      <c r="E138" s="105"/>
    </row>
  </sheetData>
  <printOptions verticalCentered="1"/>
  <pageMargins left="0.98425196850393704" right="0.98425196850393704" top="0.98425196850393704" bottom="0.98425196850393704" header="0.51181102362204722" footer="0.51181102362204722"/>
  <pageSetup scale="54" fitToHeight="0" orientation="landscape" r:id="rId1"/>
  <headerFooter>
    <oddFooter>&amp;RPage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5"/>
  <sheetViews>
    <sheetView topLeftCell="A13" workbookViewId="0">
      <selection activeCell="N43" sqref="M43:N52"/>
    </sheetView>
  </sheetViews>
  <sheetFormatPr defaultRowHeight="14" x14ac:dyDescent="0.4"/>
  <cols>
    <col min="1" max="1" width="19" bestFit="1" customWidth="1"/>
    <col min="2" max="2" width="15" bestFit="1" customWidth="1"/>
    <col min="3" max="3" width="61.69921875" bestFit="1" customWidth="1"/>
    <col min="4" max="4" width="23.296875" bestFit="1" customWidth="1"/>
    <col min="5" max="5" width="18.296875" bestFit="1" customWidth="1"/>
    <col min="6" max="6" width="14.5" bestFit="1" customWidth="1"/>
    <col min="7" max="7" width="19.19921875" bestFit="1" customWidth="1"/>
    <col min="8" max="8" width="38.296875" bestFit="1" customWidth="1"/>
    <col min="10" max="10" width="31.5" bestFit="1" customWidth="1"/>
    <col min="11" max="11" width="33.5" bestFit="1" customWidth="1"/>
  </cols>
  <sheetData>
    <row r="1" spans="1:11" ht="15.5" x14ac:dyDescent="0.4">
      <c r="A1" s="9" t="s">
        <v>0</v>
      </c>
      <c r="B1" s="9" t="s">
        <v>1</v>
      </c>
      <c r="C1" s="9" t="s">
        <v>2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9</v>
      </c>
      <c r="I1" s="9" t="s">
        <v>10</v>
      </c>
      <c r="J1" s="9" t="s">
        <v>12</v>
      </c>
      <c r="K1" s="9" t="s">
        <v>13</v>
      </c>
    </row>
    <row r="2" spans="1:11" ht="15.5" x14ac:dyDescent="0.4">
      <c r="A2" s="5">
        <v>89691</v>
      </c>
      <c r="B2" s="6">
        <v>43585</v>
      </c>
      <c r="C2" s="4" t="s">
        <v>47</v>
      </c>
      <c r="D2" s="4" t="s">
        <v>48</v>
      </c>
      <c r="E2" s="4" t="s">
        <v>39</v>
      </c>
      <c r="F2" s="4" t="s">
        <v>49</v>
      </c>
      <c r="G2" s="8">
        <v>25.44</v>
      </c>
      <c r="H2" s="4" t="s">
        <v>50</v>
      </c>
      <c r="I2" s="5">
        <v>1</v>
      </c>
      <c r="J2" s="4" t="s">
        <v>51</v>
      </c>
      <c r="K2" s="4" t="s">
        <v>52</v>
      </c>
    </row>
    <row r="3" spans="1:11" ht="15.5" x14ac:dyDescent="0.4">
      <c r="A3" s="5">
        <v>89691</v>
      </c>
      <c r="B3" s="6">
        <v>43585</v>
      </c>
      <c r="C3" s="4" t="s">
        <v>47</v>
      </c>
      <c r="D3" s="4" t="s">
        <v>48</v>
      </c>
      <c r="E3" s="4" t="s">
        <v>39</v>
      </c>
      <c r="F3" s="4" t="s">
        <v>49</v>
      </c>
      <c r="G3" s="8">
        <v>0.48</v>
      </c>
      <c r="H3" s="4" t="s">
        <v>50</v>
      </c>
      <c r="I3" s="5">
        <v>1</v>
      </c>
      <c r="J3" s="4" t="s">
        <v>51</v>
      </c>
      <c r="K3" s="4" t="s">
        <v>52</v>
      </c>
    </row>
    <row r="4" spans="1:11" ht="15.5" x14ac:dyDescent="0.4">
      <c r="A4" s="5">
        <v>89691</v>
      </c>
      <c r="B4" s="6">
        <v>43585</v>
      </c>
      <c r="C4" s="4" t="s">
        <v>54</v>
      </c>
      <c r="D4" s="4" t="s">
        <v>55</v>
      </c>
      <c r="E4" s="4" t="s">
        <v>56</v>
      </c>
      <c r="F4" s="4" t="s">
        <v>49</v>
      </c>
      <c r="G4" s="8">
        <v>314.2</v>
      </c>
      <c r="H4" s="4" t="s">
        <v>50</v>
      </c>
      <c r="I4" s="5">
        <v>1</v>
      </c>
      <c r="J4" s="4" t="s">
        <v>51</v>
      </c>
      <c r="K4" s="4" t="s">
        <v>52</v>
      </c>
    </row>
    <row r="5" spans="1:11" ht="15.5" x14ac:dyDescent="0.4">
      <c r="A5" s="5">
        <v>89691</v>
      </c>
      <c r="B5" s="6">
        <v>43585</v>
      </c>
      <c r="C5" s="4" t="s">
        <v>57</v>
      </c>
      <c r="D5" s="4" t="s">
        <v>48</v>
      </c>
      <c r="E5" s="4" t="s">
        <v>58</v>
      </c>
      <c r="F5" s="4" t="s">
        <v>49</v>
      </c>
      <c r="G5" s="8">
        <v>77</v>
      </c>
      <c r="H5" s="4" t="s">
        <v>50</v>
      </c>
      <c r="I5" s="5">
        <v>1</v>
      </c>
      <c r="J5" s="4" t="s">
        <v>51</v>
      </c>
      <c r="K5" s="4" t="s">
        <v>52</v>
      </c>
    </row>
    <row r="6" spans="1:11" ht="15.5" x14ac:dyDescent="0.4">
      <c r="A6" s="5">
        <v>89691</v>
      </c>
      <c r="B6" s="6">
        <v>43585</v>
      </c>
      <c r="C6" s="4" t="s">
        <v>57</v>
      </c>
      <c r="D6" s="4" t="s">
        <v>48</v>
      </c>
      <c r="E6" s="4" t="s">
        <v>58</v>
      </c>
      <c r="F6" s="4" t="s">
        <v>49</v>
      </c>
      <c r="G6" s="8">
        <v>53.95</v>
      </c>
      <c r="H6" s="4" t="s">
        <v>50</v>
      </c>
      <c r="I6" s="5">
        <v>1</v>
      </c>
      <c r="J6" s="4" t="s">
        <v>51</v>
      </c>
      <c r="K6" s="4" t="s">
        <v>52</v>
      </c>
    </row>
    <row r="7" spans="1:11" ht="15.5" x14ac:dyDescent="0.4">
      <c r="A7" s="5">
        <v>89691</v>
      </c>
      <c r="B7" s="6">
        <v>43585</v>
      </c>
      <c r="C7" s="4" t="s">
        <v>57</v>
      </c>
      <c r="D7" s="4" t="s">
        <v>48</v>
      </c>
      <c r="E7" s="4" t="s">
        <v>58</v>
      </c>
      <c r="F7" s="4" t="s">
        <v>49</v>
      </c>
      <c r="G7" s="8">
        <v>1.46</v>
      </c>
      <c r="H7" s="4" t="s">
        <v>50</v>
      </c>
      <c r="I7" s="5">
        <v>1</v>
      </c>
      <c r="J7" s="4" t="s">
        <v>51</v>
      </c>
      <c r="K7" s="4" t="s">
        <v>52</v>
      </c>
    </row>
    <row r="8" spans="1:11" ht="15.5" x14ac:dyDescent="0.4">
      <c r="A8" s="5">
        <v>89691</v>
      </c>
      <c r="B8" s="6">
        <v>43585</v>
      </c>
      <c r="C8" s="4" t="s">
        <v>57</v>
      </c>
      <c r="D8" s="4" t="s">
        <v>48</v>
      </c>
      <c r="E8" s="4" t="s">
        <v>58</v>
      </c>
      <c r="F8" s="4" t="s">
        <v>49</v>
      </c>
      <c r="G8" s="8">
        <v>1.02</v>
      </c>
      <c r="H8" s="4" t="s">
        <v>50</v>
      </c>
      <c r="I8" s="5">
        <v>1</v>
      </c>
      <c r="J8" s="4" t="s">
        <v>51</v>
      </c>
      <c r="K8" s="4" t="s">
        <v>52</v>
      </c>
    </row>
    <row r="9" spans="1:11" ht="15.5" x14ac:dyDescent="0.4">
      <c r="A9" s="5">
        <v>91645</v>
      </c>
      <c r="B9" s="6">
        <v>43633</v>
      </c>
      <c r="C9" s="4" t="s">
        <v>425</v>
      </c>
      <c r="D9" s="4" t="s">
        <v>48</v>
      </c>
      <c r="E9" s="4" t="s">
        <v>56</v>
      </c>
      <c r="F9" s="4" t="s">
        <v>49</v>
      </c>
      <c r="G9" s="8">
        <v>276.8</v>
      </c>
      <c r="H9" s="4" t="s">
        <v>62</v>
      </c>
      <c r="I9" s="5">
        <v>3</v>
      </c>
      <c r="J9" s="4" t="s">
        <v>426</v>
      </c>
      <c r="K9" s="4" t="s">
        <v>52</v>
      </c>
    </row>
    <row r="10" spans="1:11" ht="15.5" x14ac:dyDescent="0.4">
      <c r="A10" s="5">
        <v>91645</v>
      </c>
      <c r="B10" s="6">
        <v>43633</v>
      </c>
      <c r="C10" s="4" t="s">
        <v>425</v>
      </c>
      <c r="D10" s="4" t="s">
        <v>48</v>
      </c>
      <c r="E10" s="4" t="s">
        <v>56</v>
      </c>
      <c r="F10" s="4" t="s">
        <v>49</v>
      </c>
      <c r="G10" s="8">
        <v>196.35</v>
      </c>
      <c r="H10" s="4" t="s">
        <v>62</v>
      </c>
      <c r="I10" s="5">
        <v>3</v>
      </c>
      <c r="J10" s="4" t="s">
        <v>426</v>
      </c>
      <c r="K10" s="4" t="s">
        <v>52</v>
      </c>
    </row>
    <row r="11" spans="1:11" ht="15.5" x14ac:dyDescent="0.4">
      <c r="A11" s="5">
        <v>91645</v>
      </c>
      <c r="B11" s="6">
        <v>43633</v>
      </c>
      <c r="C11" s="4" t="s">
        <v>425</v>
      </c>
      <c r="D11" s="4" t="s">
        <v>48</v>
      </c>
      <c r="E11" s="4" t="s">
        <v>56</v>
      </c>
      <c r="F11" s="4" t="s">
        <v>49</v>
      </c>
      <c r="G11" s="8">
        <v>337</v>
      </c>
      <c r="H11" s="4" t="s">
        <v>62</v>
      </c>
      <c r="I11" s="5">
        <v>3</v>
      </c>
      <c r="J11" s="4" t="s">
        <v>426</v>
      </c>
      <c r="K11" s="4" t="s">
        <v>52</v>
      </c>
    </row>
    <row r="12" spans="1:11" ht="15.5" x14ac:dyDescent="0.4">
      <c r="A12" s="5">
        <v>91645</v>
      </c>
      <c r="B12" s="6">
        <v>43633</v>
      </c>
      <c r="C12" s="4" t="s">
        <v>425</v>
      </c>
      <c r="D12" s="4" t="s">
        <v>48</v>
      </c>
      <c r="E12" s="4" t="s">
        <v>56</v>
      </c>
      <c r="F12" s="4" t="s">
        <v>49</v>
      </c>
      <c r="G12" s="8">
        <v>5.23</v>
      </c>
      <c r="H12" s="4" t="s">
        <v>62</v>
      </c>
      <c r="I12" s="5">
        <v>3</v>
      </c>
      <c r="J12" s="4" t="s">
        <v>426</v>
      </c>
      <c r="K12" s="4" t="s">
        <v>52</v>
      </c>
    </row>
    <row r="13" spans="1:11" ht="15.5" x14ac:dyDescent="0.4">
      <c r="A13" s="5">
        <v>91645</v>
      </c>
      <c r="B13" s="6">
        <v>43633</v>
      </c>
      <c r="C13" s="4" t="s">
        <v>425</v>
      </c>
      <c r="D13" s="4" t="s">
        <v>48</v>
      </c>
      <c r="E13" s="4" t="s">
        <v>56</v>
      </c>
      <c r="F13" s="4" t="s">
        <v>49</v>
      </c>
      <c r="G13" s="8">
        <v>3.71</v>
      </c>
      <c r="H13" s="4" t="s">
        <v>62</v>
      </c>
      <c r="I13" s="5">
        <v>3</v>
      </c>
      <c r="J13" s="4" t="s">
        <v>426</v>
      </c>
      <c r="K13" s="4" t="s">
        <v>52</v>
      </c>
    </row>
    <row r="14" spans="1:11" ht="15.5" x14ac:dyDescent="0.4">
      <c r="A14" s="5">
        <v>91645</v>
      </c>
      <c r="B14" s="6">
        <v>43633</v>
      </c>
      <c r="C14" s="4" t="s">
        <v>425</v>
      </c>
      <c r="D14" s="4" t="s">
        <v>48</v>
      </c>
      <c r="E14" s="4" t="s">
        <v>56</v>
      </c>
      <c r="F14" s="4" t="s">
        <v>49</v>
      </c>
      <c r="G14" s="8">
        <v>6.37</v>
      </c>
      <c r="H14" s="4" t="s">
        <v>62</v>
      </c>
      <c r="I14" s="5">
        <v>3</v>
      </c>
      <c r="J14" s="4" t="s">
        <v>426</v>
      </c>
      <c r="K14" s="4" t="s">
        <v>52</v>
      </c>
    </row>
    <row r="15" spans="1:11" ht="15.5" x14ac:dyDescent="0.4">
      <c r="A15" s="5">
        <v>91645</v>
      </c>
      <c r="B15" s="6">
        <v>43633</v>
      </c>
      <c r="C15" s="4" t="s">
        <v>57</v>
      </c>
      <c r="D15" s="4" t="s">
        <v>48</v>
      </c>
      <c r="E15" s="4" t="s">
        <v>58</v>
      </c>
      <c r="F15" s="4" t="s">
        <v>49</v>
      </c>
      <c r="G15" s="8">
        <v>318.20999999999998</v>
      </c>
      <c r="H15" s="4" t="s">
        <v>62</v>
      </c>
      <c r="I15" s="5">
        <v>3</v>
      </c>
      <c r="J15" s="4" t="s">
        <v>426</v>
      </c>
      <c r="K15" s="4" t="s">
        <v>52</v>
      </c>
    </row>
    <row r="16" spans="1:11" ht="15.5" x14ac:dyDescent="0.4">
      <c r="A16" s="5">
        <v>91645</v>
      </c>
      <c r="B16" s="6">
        <v>43633</v>
      </c>
      <c r="C16" s="4" t="s">
        <v>57</v>
      </c>
      <c r="D16" s="4" t="s">
        <v>48</v>
      </c>
      <c r="E16" s="4" t="s">
        <v>58</v>
      </c>
      <c r="F16" s="4" t="s">
        <v>49</v>
      </c>
      <c r="G16" s="8">
        <v>6.02</v>
      </c>
      <c r="H16" s="4" t="s">
        <v>62</v>
      </c>
      <c r="I16" s="5">
        <v>3</v>
      </c>
      <c r="J16" s="4" t="s">
        <v>426</v>
      </c>
      <c r="K16" s="4" t="s">
        <v>52</v>
      </c>
    </row>
    <row r="17" spans="1:11" ht="15.5" x14ac:dyDescent="0.4">
      <c r="A17" s="5">
        <v>91645</v>
      </c>
      <c r="B17" s="6">
        <v>43633</v>
      </c>
      <c r="C17" s="4" t="s">
        <v>427</v>
      </c>
      <c r="D17" s="4" t="s">
        <v>48</v>
      </c>
      <c r="E17" s="4" t="s">
        <v>275</v>
      </c>
      <c r="F17" s="4" t="s">
        <v>49</v>
      </c>
      <c r="G17" s="8">
        <v>480</v>
      </c>
      <c r="H17" s="4" t="s">
        <v>62</v>
      </c>
      <c r="I17" s="5">
        <v>3</v>
      </c>
      <c r="J17" s="4" t="s">
        <v>426</v>
      </c>
      <c r="K17" s="4" t="s">
        <v>52</v>
      </c>
    </row>
    <row r="18" spans="1:11" ht="15.5" x14ac:dyDescent="0.4">
      <c r="A18" s="5">
        <v>92473</v>
      </c>
      <c r="B18" s="6">
        <v>43649</v>
      </c>
      <c r="C18" s="4" t="s">
        <v>425</v>
      </c>
      <c r="D18" s="4" t="s">
        <v>48</v>
      </c>
      <c r="E18" s="4" t="s">
        <v>56</v>
      </c>
      <c r="F18" s="4" t="s">
        <v>49</v>
      </c>
      <c r="G18" s="8">
        <v>1547</v>
      </c>
      <c r="H18" s="4" t="s">
        <v>538</v>
      </c>
      <c r="I18" s="5">
        <v>4</v>
      </c>
      <c r="J18" s="4" t="s">
        <v>539</v>
      </c>
      <c r="K18" s="4" t="s">
        <v>52</v>
      </c>
    </row>
    <row r="19" spans="1:11" ht="15.5" x14ac:dyDescent="0.4">
      <c r="A19" s="5">
        <v>92473</v>
      </c>
      <c r="B19" s="6">
        <v>43649</v>
      </c>
      <c r="C19" s="4" t="s">
        <v>425</v>
      </c>
      <c r="D19" s="4" t="s">
        <v>48</v>
      </c>
      <c r="E19" s="4" t="s">
        <v>56</v>
      </c>
      <c r="F19" s="4" t="s">
        <v>49</v>
      </c>
      <c r="G19" s="8">
        <v>304.05</v>
      </c>
      <c r="H19" s="4" t="s">
        <v>538</v>
      </c>
      <c r="I19" s="5">
        <v>4</v>
      </c>
      <c r="J19" s="4" t="s">
        <v>539</v>
      </c>
      <c r="K19" s="4" t="s">
        <v>52</v>
      </c>
    </row>
    <row r="20" spans="1:11" ht="15.5" x14ac:dyDescent="0.4">
      <c r="A20" s="5">
        <v>92473</v>
      </c>
      <c r="B20" s="6">
        <v>43649</v>
      </c>
      <c r="C20" s="4" t="s">
        <v>425</v>
      </c>
      <c r="D20" s="4" t="s">
        <v>48</v>
      </c>
      <c r="E20" s="4" t="s">
        <v>56</v>
      </c>
      <c r="F20" s="4" t="s">
        <v>49</v>
      </c>
      <c r="G20" s="8">
        <v>44.21</v>
      </c>
      <c r="H20" s="4" t="s">
        <v>538</v>
      </c>
      <c r="I20" s="5">
        <v>4</v>
      </c>
      <c r="J20" s="4" t="s">
        <v>539</v>
      </c>
      <c r="K20" s="4" t="s">
        <v>52</v>
      </c>
    </row>
    <row r="21" spans="1:11" ht="15.5" x14ac:dyDescent="0.4">
      <c r="A21" s="5">
        <v>93187</v>
      </c>
      <c r="B21" s="6">
        <v>43676</v>
      </c>
      <c r="C21" s="4" t="s">
        <v>425</v>
      </c>
      <c r="D21" s="4" t="s">
        <v>48</v>
      </c>
      <c r="E21" s="4" t="s">
        <v>56</v>
      </c>
      <c r="F21" s="4" t="s">
        <v>49</v>
      </c>
      <c r="G21" s="8">
        <v>587.79</v>
      </c>
      <c r="H21" s="4" t="s">
        <v>62</v>
      </c>
      <c r="I21" s="5">
        <v>4</v>
      </c>
      <c r="J21" s="4" t="s">
        <v>630</v>
      </c>
      <c r="K21" s="4" t="s">
        <v>52</v>
      </c>
    </row>
    <row r="22" spans="1:11" ht="15.5" x14ac:dyDescent="0.4">
      <c r="A22" s="5">
        <v>93187</v>
      </c>
      <c r="B22" s="6">
        <v>43676</v>
      </c>
      <c r="C22" s="4" t="s">
        <v>425</v>
      </c>
      <c r="D22" s="4" t="s">
        <v>48</v>
      </c>
      <c r="E22" s="4" t="s">
        <v>56</v>
      </c>
      <c r="F22" s="4" t="s">
        <v>49</v>
      </c>
      <c r="G22" s="8">
        <v>12.03</v>
      </c>
      <c r="H22" s="4" t="s">
        <v>62</v>
      </c>
      <c r="I22" s="5">
        <v>4</v>
      </c>
      <c r="J22" s="4" t="s">
        <v>630</v>
      </c>
      <c r="K22" s="4" t="s">
        <v>52</v>
      </c>
    </row>
    <row r="23" spans="1:11" ht="15.5" x14ac:dyDescent="0.4">
      <c r="A23" s="5">
        <v>93187</v>
      </c>
      <c r="B23" s="6">
        <v>43676</v>
      </c>
      <c r="C23" s="4" t="s">
        <v>57</v>
      </c>
      <c r="D23" s="4" t="s">
        <v>48</v>
      </c>
      <c r="E23" s="4" t="s">
        <v>58</v>
      </c>
      <c r="F23" s="4" t="s">
        <v>49</v>
      </c>
      <c r="G23" s="8">
        <v>110</v>
      </c>
      <c r="H23" s="4" t="s">
        <v>62</v>
      </c>
      <c r="I23" s="5">
        <v>4</v>
      </c>
      <c r="J23" s="4" t="s">
        <v>630</v>
      </c>
      <c r="K23" s="4" t="s">
        <v>52</v>
      </c>
    </row>
    <row r="24" spans="1:11" ht="15.5" x14ac:dyDescent="0.4">
      <c r="A24" s="5">
        <v>93187</v>
      </c>
      <c r="B24" s="6">
        <v>43676</v>
      </c>
      <c r="C24" s="4" t="s">
        <v>57</v>
      </c>
      <c r="D24" s="4" t="s">
        <v>48</v>
      </c>
      <c r="E24" s="4" t="s">
        <v>58</v>
      </c>
      <c r="F24" s="4" t="s">
        <v>49</v>
      </c>
      <c r="G24" s="8">
        <v>2.08</v>
      </c>
      <c r="H24" s="4" t="s">
        <v>62</v>
      </c>
      <c r="I24" s="5">
        <v>4</v>
      </c>
      <c r="J24" s="4" t="s">
        <v>630</v>
      </c>
      <c r="K24" s="4" t="s">
        <v>52</v>
      </c>
    </row>
    <row r="25" spans="1:11" ht="15.5" x14ac:dyDescent="0.4">
      <c r="A25" s="5">
        <v>94664</v>
      </c>
      <c r="B25" s="6">
        <v>43717</v>
      </c>
      <c r="C25" s="4" t="s">
        <v>425</v>
      </c>
      <c r="D25" s="4" t="s">
        <v>48</v>
      </c>
      <c r="E25" s="4" t="s">
        <v>56</v>
      </c>
      <c r="F25" s="4" t="s">
        <v>49</v>
      </c>
      <c r="G25" s="8">
        <v>572.75</v>
      </c>
      <c r="H25" s="4" t="s">
        <v>62</v>
      </c>
      <c r="I25" s="5">
        <v>6</v>
      </c>
      <c r="J25" s="4" t="s">
        <v>778</v>
      </c>
      <c r="K25" s="4" t="s">
        <v>52</v>
      </c>
    </row>
    <row r="26" spans="1:11" ht="15.5" x14ac:dyDescent="0.4">
      <c r="A26" s="5">
        <v>94664</v>
      </c>
      <c r="B26" s="6">
        <v>43717</v>
      </c>
      <c r="C26" s="4" t="s">
        <v>425</v>
      </c>
      <c r="D26" s="4" t="s">
        <v>48</v>
      </c>
      <c r="E26" s="4" t="s">
        <v>56</v>
      </c>
      <c r="F26" s="4" t="s">
        <v>49</v>
      </c>
      <c r="G26" s="8">
        <v>557.75</v>
      </c>
      <c r="H26" s="4" t="s">
        <v>62</v>
      </c>
      <c r="I26" s="5">
        <v>6</v>
      </c>
      <c r="J26" s="4" t="s">
        <v>778</v>
      </c>
      <c r="K26" s="4" t="s">
        <v>52</v>
      </c>
    </row>
    <row r="27" spans="1:11" ht="15.5" x14ac:dyDescent="0.4">
      <c r="A27" s="5">
        <v>94664</v>
      </c>
      <c r="B27" s="6">
        <v>43717</v>
      </c>
      <c r="C27" s="4" t="s">
        <v>425</v>
      </c>
      <c r="D27" s="4" t="s">
        <v>48</v>
      </c>
      <c r="E27" s="4" t="s">
        <v>56</v>
      </c>
      <c r="F27" s="4" t="s">
        <v>49</v>
      </c>
      <c r="G27" s="8">
        <v>10.83</v>
      </c>
      <c r="H27" s="4" t="s">
        <v>62</v>
      </c>
      <c r="I27" s="5">
        <v>6</v>
      </c>
      <c r="J27" s="4" t="s">
        <v>778</v>
      </c>
      <c r="K27" s="4" t="s">
        <v>52</v>
      </c>
    </row>
    <row r="28" spans="1:11" ht="15.5" x14ac:dyDescent="0.4">
      <c r="A28" s="5">
        <v>94664</v>
      </c>
      <c r="B28" s="6">
        <v>43717</v>
      </c>
      <c r="C28" s="4" t="s">
        <v>425</v>
      </c>
      <c r="D28" s="4" t="s">
        <v>48</v>
      </c>
      <c r="E28" s="4" t="s">
        <v>56</v>
      </c>
      <c r="F28" s="4" t="s">
        <v>49</v>
      </c>
      <c r="G28" s="8">
        <v>9.17</v>
      </c>
      <c r="H28" s="4" t="s">
        <v>62</v>
      </c>
      <c r="I28" s="5">
        <v>6</v>
      </c>
      <c r="J28" s="4" t="s">
        <v>778</v>
      </c>
      <c r="K28" s="4" t="s">
        <v>52</v>
      </c>
    </row>
    <row r="29" spans="1:11" ht="15.5" x14ac:dyDescent="0.4">
      <c r="A29" s="5">
        <v>94664</v>
      </c>
      <c r="B29" s="6">
        <v>43717</v>
      </c>
      <c r="C29" s="4" t="s">
        <v>57</v>
      </c>
      <c r="D29" s="4" t="s">
        <v>48</v>
      </c>
      <c r="E29" s="4" t="s">
        <v>58</v>
      </c>
      <c r="F29" s="4" t="s">
        <v>49</v>
      </c>
      <c r="G29" s="8">
        <v>140</v>
      </c>
      <c r="H29" s="4" t="s">
        <v>62</v>
      </c>
      <c r="I29" s="5">
        <v>6</v>
      </c>
      <c r="J29" s="4" t="s">
        <v>778</v>
      </c>
      <c r="K29" s="4" t="s">
        <v>52</v>
      </c>
    </row>
    <row r="30" spans="1:11" ht="15.5" x14ac:dyDescent="0.4">
      <c r="A30" s="5">
        <v>94664</v>
      </c>
      <c r="B30" s="6">
        <v>43717</v>
      </c>
      <c r="C30" s="4" t="s">
        <v>57</v>
      </c>
      <c r="D30" s="4" t="s">
        <v>48</v>
      </c>
      <c r="E30" s="4" t="s">
        <v>58</v>
      </c>
      <c r="F30" s="4" t="s">
        <v>49</v>
      </c>
      <c r="G30" s="8">
        <v>2.65</v>
      </c>
      <c r="H30" s="4" t="s">
        <v>62</v>
      </c>
      <c r="I30" s="5">
        <v>6</v>
      </c>
      <c r="J30" s="4" t="s">
        <v>778</v>
      </c>
      <c r="K30" s="4" t="s">
        <v>52</v>
      </c>
    </row>
    <row r="31" spans="1:11" ht="15.5" x14ac:dyDescent="0.4">
      <c r="A31" s="5">
        <v>94665</v>
      </c>
      <c r="B31" s="6">
        <v>43717</v>
      </c>
      <c r="C31" s="4" t="s">
        <v>425</v>
      </c>
      <c r="D31" s="4" t="s">
        <v>48</v>
      </c>
      <c r="E31" s="4" t="s">
        <v>56</v>
      </c>
      <c r="F31" s="4" t="s">
        <v>49</v>
      </c>
      <c r="G31" s="8">
        <v>98.69</v>
      </c>
      <c r="H31" s="4" t="s">
        <v>62</v>
      </c>
      <c r="I31" s="5">
        <v>6</v>
      </c>
      <c r="J31" s="4" t="s">
        <v>779</v>
      </c>
      <c r="K31" s="4" t="s">
        <v>52</v>
      </c>
    </row>
    <row r="32" spans="1:11" ht="15.5" x14ac:dyDescent="0.4">
      <c r="A32" s="5">
        <v>94665</v>
      </c>
      <c r="B32" s="6">
        <v>43717</v>
      </c>
      <c r="C32" s="4" t="s">
        <v>425</v>
      </c>
      <c r="D32" s="4" t="s">
        <v>48</v>
      </c>
      <c r="E32" s="4" t="s">
        <v>56</v>
      </c>
      <c r="F32" s="4" t="s">
        <v>49</v>
      </c>
      <c r="G32" s="8">
        <v>1.52</v>
      </c>
      <c r="H32" s="4" t="s">
        <v>62</v>
      </c>
      <c r="I32" s="5">
        <v>6</v>
      </c>
      <c r="J32" s="4" t="s">
        <v>779</v>
      </c>
      <c r="K32" s="4" t="s">
        <v>52</v>
      </c>
    </row>
    <row r="33" spans="1:11" ht="15.5" x14ac:dyDescent="0.4">
      <c r="A33" s="5">
        <v>95401</v>
      </c>
      <c r="B33" s="6">
        <v>43738</v>
      </c>
      <c r="C33" s="4" t="s">
        <v>425</v>
      </c>
      <c r="D33" s="4" t="s">
        <v>48</v>
      </c>
      <c r="E33" s="4" t="s">
        <v>56</v>
      </c>
      <c r="F33" s="4" t="s">
        <v>49</v>
      </c>
      <c r="G33" s="8">
        <v>387.25</v>
      </c>
      <c r="H33" s="4" t="s">
        <v>62</v>
      </c>
      <c r="I33" s="5">
        <v>6</v>
      </c>
      <c r="J33" s="4" t="s">
        <v>842</v>
      </c>
      <c r="K33" s="4" t="s">
        <v>52</v>
      </c>
    </row>
    <row r="34" spans="1:11" ht="15.5" x14ac:dyDescent="0.4">
      <c r="A34" s="5">
        <v>95401</v>
      </c>
      <c r="B34" s="6">
        <v>43738</v>
      </c>
      <c r="C34" s="4" t="s">
        <v>425</v>
      </c>
      <c r="D34" s="4" t="s">
        <v>48</v>
      </c>
      <c r="E34" s="4" t="s">
        <v>56</v>
      </c>
      <c r="F34" s="4" t="s">
        <v>49</v>
      </c>
      <c r="G34" s="8">
        <v>7.32</v>
      </c>
      <c r="H34" s="4" t="s">
        <v>62</v>
      </c>
      <c r="I34" s="5">
        <v>6</v>
      </c>
      <c r="J34" s="4" t="s">
        <v>842</v>
      </c>
      <c r="K34" s="4" t="s">
        <v>52</v>
      </c>
    </row>
    <row r="35" spans="1:11" x14ac:dyDescent="0.4">
      <c r="G35" s="27">
        <f>SUM(G2:G3)</f>
        <v>25.92</v>
      </c>
    </row>
    <row r="38" spans="1:11" x14ac:dyDescent="0.4">
      <c r="C38" s="45" t="s">
        <v>871</v>
      </c>
      <c r="E38" s="46"/>
      <c r="F38" s="46"/>
    </row>
    <row r="39" spans="1:11" x14ac:dyDescent="0.4">
      <c r="C39" s="47" t="s">
        <v>869</v>
      </c>
      <c r="D39" s="47" t="s">
        <v>868</v>
      </c>
      <c r="E39" s="47" t="s">
        <v>15</v>
      </c>
      <c r="F39" s="47" t="s">
        <v>867</v>
      </c>
      <c r="G39" s="48" t="s">
        <v>872</v>
      </c>
      <c r="H39" s="48" t="s">
        <v>874</v>
      </c>
      <c r="I39" s="48" t="s">
        <v>874</v>
      </c>
    </row>
    <row r="40" spans="1:11" x14ac:dyDescent="0.4">
      <c r="C40" s="52">
        <v>43585</v>
      </c>
      <c r="D40" s="49" t="s">
        <v>876</v>
      </c>
      <c r="E40" s="50" t="s">
        <v>870</v>
      </c>
      <c r="F40" s="51">
        <v>25.44</v>
      </c>
      <c r="G40" s="46"/>
    </row>
    <row r="41" spans="1:11" x14ac:dyDescent="0.4">
      <c r="C41" s="52">
        <v>43585</v>
      </c>
      <c r="D41" s="49" t="s">
        <v>876</v>
      </c>
      <c r="E41" s="50" t="s">
        <v>870</v>
      </c>
      <c r="F41" s="51">
        <v>0.48</v>
      </c>
      <c r="G41" s="46"/>
      <c r="I41" s="53"/>
    </row>
    <row r="42" spans="1:11" x14ac:dyDescent="0.4">
      <c r="C42" s="54" t="s">
        <v>873</v>
      </c>
      <c r="D42" s="54"/>
      <c r="E42" s="50"/>
      <c r="F42" s="55">
        <f>SUM(F40:F41)</f>
        <v>25.92</v>
      </c>
    </row>
    <row r="43" spans="1:11" x14ac:dyDescent="0.4">
      <c r="C43" s="1"/>
      <c r="D43" s="1"/>
      <c r="E43" s="1"/>
      <c r="F43" s="1"/>
      <c r="G43" s="1"/>
      <c r="H43" s="1"/>
    </row>
    <row r="44" spans="1:11" ht="15.5" x14ac:dyDescent="0.4">
      <c r="C44" s="1"/>
      <c r="D44" s="35" t="s">
        <v>885</v>
      </c>
      <c r="E44" s="1"/>
      <c r="F44" s="56">
        <f>G35</f>
        <v>25.92</v>
      </c>
      <c r="G44" s="1"/>
      <c r="H44" s="1"/>
    </row>
    <row r="45" spans="1:11" ht="16" thickBot="1" x14ac:dyDescent="0.45">
      <c r="C45" s="1"/>
      <c r="D45" s="42" t="s">
        <v>886</v>
      </c>
      <c r="E45" s="57"/>
      <c r="F45" s="58">
        <f>F44-F42</f>
        <v>0</v>
      </c>
      <c r="G45" s="1"/>
      <c r="H45" s="1"/>
    </row>
  </sheetData>
  <autoFilter ref="A1:K3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4"/>
  <sheetViews>
    <sheetView topLeftCell="B1" zoomScale="90" zoomScaleNormal="90" zoomScaleSheetLayoutView="100" zoomScalePageLayoutView="81" workbookViewId="0">
      <selection activeCell="E35" sqref="E35"/>
    </sheetView>
  </sheetViews>
  <sheetFormatPr defaultColWidth="9.296875" defaultRowHeight="14" x14ac:dyDescent="0.4"/>
  <cols>
    <col min="1" max="1" width="14" style="95" hidden="1" customWidth="1"/>
    <col min="2" max="2" width="38.69921875" style="95" bestFit="1" customWidth="1"/>
    <col min="3" max="3" width="18.69921875" style="95" customWidth="1"/>
    <col min="4" max="4" width="34" style="95" customWidth="1"/>
    <col min="5" max="5" width="41.796875" style="95" bestFit="1" customWidth="1"/>
    <col min="6" max="6" width="9.296875" style="95"/>
    <col min="7" max="7" width="14.5" style="95" bestFit="1" customWidth="1"/>
    <col min="8" max="8" width="9.296875" style="95"/>
    <col min="9" max="9" width="17.796875" style="95" customWidth="1"/>
    <col min="10" max="10" width="14.296875" style="95" customWidth="1"/>
    <col min="11" max="14" width="9.296875" style="95"/>
    <col min="15" max="15" width="11.19921875" style="95" hidden="1" customWidth="1"/>
    <col min="16" max="16384" width="9.296875" style="95"/>
  </cols>
  <sheetData>
    <row r="2" spans="2:15" x14ac:dyDescent="0.4">
      <c r="O2" s="95" t="s">
        <v>907</v>
      </c>
    </row>
    <row r="3" spans="2:15" x14ac:dyDescent="0.4">
      <c r="O3" s="95" t="s">
        <v>910</v>
      </c>
    </row>
    <row r="4" spans="2:15" x14ac:dyDescent="0.4">
      <c r="O4" s="95" t="s">
        <v>905</v>
      </c>
    </row>
    <row r="9" spans="2:15" ht="14.5" x14ac:dyDescent="0.35">
      <c r="B9" s="107" t="s">
        <v>911</v>
      </c>
      <c r="C9" s="97"/>
    </row>
    <row r="10" spans="2:15" ht="14.5" x14ac:dyDescent="0.35">
      <c r="B10" s="107" t="s">
        <v>912</v>
      </c>
      <c r="C10" s="97"/>
    </row>
    <row r="11" spans="2:15" ht="14.5" x14ac:dyDescent="0.35">
      <c r="B11" s="98" t="s">
        <v>913</v>
      </c>
      <c r="C11" s="115" t="s">
        <v>930</v>
      </c>
    </row>
    <row r="12" spans="2:15" ht="14.5" x14ac:dyDescent="0.35">
      <c r="B12" s="98" t="s">
        <v>914</v>
      </c>
      <c r="C12" s="131" t="s">
        <v>941</v>
      </c>
    </row>
    <row r="13" spans="2:15" ht="14.5" x14ac:dyDescent="0.35">
      <c r="B13" s="98" t="s">
        <v>915</v>
      </c>
      <c r="C13" s="117" t="s">
        <v>52</v>
      </c>
    </row>
    <row r="14" spans="2:15" ht="14.5" x14ac:dyDescent="0.4">
      <c r="B14" s="98" t="s">
        <v>916</v>
      </c>
      <c r="C14" s="114" t="s">
        <v>917</v>
      </c>
    </row>
    <row r="15" spans="2:15" ht="15" thickBot="1" x14ac:dyDescent="0.4">
      <c r="B15" s="97"/>
      <c r="C15" s="97"/>
    </row>
    <row r="16" spans="2:15" ht="16.5" customHeight="1" x14ac:dyDescent="0.35">
      <c r="B16" s="88" t="s">
        <v>918</v>
      </c>
      <c r="C16" s="89" t="s">
        <v>867</v>
      </c>
      <c r="D16" s="89" t="s">
        <v>868</v>
      </c>
      <c r="E16" s="90" t="s">
        <v>15</v>
      </c>
    </row>
    <row r="17" spans="1:5" ht="16.5" customHeight="1" x14ac:dyDescent="0.4">
      <c r="A17" s="1" t="e">
        <f>#REF!</f>
        <v>#REF!</v>
      </c>
      <c r="B17" s="118" t="e">
        <f>#REF!</f>
        <v>#REF!</v>
      </c>
      <c r="C17" s="112" t="e">
        <f>#REF!</f>
        <v>#REF!</v>
      </c>
      <c r="D17" s="111" t="e">
        <f>#REF!</f>
        <v>#REF!</v>
      </c>
      <c r="E17" s="119" t="e">
        <f>#REF!</f>
        <v>#REF!</v>
      </c>
    </row>
    <row r="18" spans="1:5" ht="16.5" customHeight="1" x14ac:dyDescent="0.4">
      <c r="A18" s="1" t="e">
        <f>#REF!</f>
        <v>#REF!</v>
      </c>
      <c r="B18" s="118" t="e">
        <f>#REF!</f>
        <v>#REF!</v>
      </c>
      <c r="C18" s="112" t="e">
        <f>#REF!</f>
        <v>#REF!</v>
      </c>
      <c r="D18" s="111" t="e">
        <f>#REF!</f>
        <v>#REF!</v>
      </c>
      <c r="E18" s="119" t="e">
        <f>#REF!</f>
        <v>#REF!</v>
      </c>
    </row>
    <row r="19" spans="1:5" ht="16.5" customHeight="1" x14ac:dyDescent="0.4">
      <c r="A19" s="1" t="e">
        <f>#REF!</f>
        <v>#REF!</v>
      </c>
      <c r="B19" s="118" t="e">
        <f>#REF!</f>
        <v>#REF!</v>
      </c>
      <c r="C19" s="112" t="e">
        <f>#REF!</f>
        <v>#REF!</v>
      </c>
      <c r="D19" s="111" t="e">
        <f>#REF!</f>
        <v>#REF!</v>
      </c>
      <c r="E19" s="119" t="e">
        <f>#REF!</f>
        <v>#REF!</v>
      </c>
    </row>
    <row r="20" spans="1:5" ht="16.5" customHeight="1" x14ac:dyDescent="0.4">
      <c r="A20" s="1" t="e">
        <f>#REF!</f>
        <v>#REF!</v>
      </c>
      <c r="B20" s="118" t="e">
        <f>#REF!</f>
        <v>#REF!</v>
      </c>
      <c r="C20" s="112" t="e">
        <f>#REF!</f>
        <v>#REF!</v>
      </c>
      <c r="D20" s="111" t="e">
        <f>#REF!</f>
        <v>#REF!</v>
      </c>
      <c r="E20" s="119" t="e">
        <f>#REF!</f>
        <v>#REF!</v>
      </c>
    </row>
    <row r="21" spans="1:5" ht="15" thickBot="1" x14ac:dyDescent="0.4">
      <c r="B21" s="127" t="s">
        <v>896</v>
      </c>
      <c r="C21" s="120" t="e">
        <f>SUM(C16:C20)</f>
        <v>#REF!</v>
      </c>
      <c r="D21" s="100"/>
      <c r="E21" s="101"/>
    </row>
    <row r="22" spans="1:5" ht="14.5" x14ac:dyDescent="0.35">
      <c r="B22" s="102"/>
      <c r="C22" s="103"/>
      <c r="D22" s="104"/>
      <c r="E22" s="104"/>
    </row>
    <row r="23" spans="1:5" ht="14.5" x14ac:dyDescent="0.35">
      <c r="B23" s="102"/>
      <c r="C23" s="103"/>
      <c r="D23" s="104"/>
      <c r="E23" s="104"/>
    </row>
    <row r="24" spans="1:5" ht="14.5" x14ac:dyDescent="0.35">
      <c r="B24" s="102"/>
      <c r="C24" s="103"/>
      <c r="D24" s="104"/>
      <c r="E24" s="104"/>
    </row>
    <row r="25" spans="1:5" ht="14.5" x14ac:dyDescent="0.35">
      <c r="C25" s="117"/>
    </row>
    <row r="26" spans="1:5" ht="14.5" x14ac:dyDescent="0.4">
      <c r="C26" s="114"/>
    </row>
    <row r="39" spans="1:5" ht="14.5" x14ac:dyDescent="0.35">
      <c r="B39" s="107" t="s">
        <v>911</v>
      </c>
      <c r="C39" s="97"/>
      <c r="D39" s="97"/>
      <c r="E39" s="97"/>
    </row>
    <row r="40" spans="1:5" ht="14.5" x14ac:dyDescent="0.35">
      <c r="B40" s="107" t="s">
        <v>912</v>
      </c>
      <c r="C40" s="97"/>
      <c r="D40" s="97"/>
      <c r="E40" s="97"/>
    </row>
    <row r="41" spans="1:5" ht="14.5" x14ac:dyDescent="0.35">
      <c r="B41" s="98" t="s">
        <v>913</v>
      </c>
      <c r="C41" s="115" t="s">
        <v>930</v>
      </c>
      <c r="D41" s="97"/>
      <c r="E41" s="97"/>
    </row>
    <row r="42" spans="1:5" ht="14.5" x14ac:dyDescent="0.35">
      <c r="B42" s="98" t="s">
        <v>914</v>
      </c>
      <c r="C42" s="131" t="s">
        <v>941</v>
      </c>
      <c r="D42" s="97"/>
      <c r="E42" s="97"/>
    </row>
    <row r="43" spans="1:5" ht="14.5" x14ac:dyDescent="0.35">
      <c r="B43" s="98" t="s">
        <v>915</v>
      </c>
      <c r="C43" s="117" t="s">
        <v>923</v>
      </c>
      <c r="D43" s="97"/>
      <c r="E43" s="97"/>
    </row>
    <row r="44" spans="1:5" ht="14.5" x14ac:dyDescent="0.35">
      <c r="B44" s="98" t="s">
        <v>916</v>
      </c>
      <c r="C44" s="114" t="s">
        <v>929</v>
      </c>
      <c r="D44" s="97"/>
      <c r="E44" s="97"/>
    </row>
    <row r="45" spans="1:5" ht="15" thickBot="1" x14ac:dyDescent="0.4">
      <c r="B45" s="97"/>
      <c r="C45" s="97"/>
      <c r="D45" s="97"/>
      <c r="E45" s="97"/>
    </row>
    <row r="46" spans="1:5" ht="14.5" x14ac:dyDescent="0.35">
      <c r="B46" s="88" t="s">
        <v>918</v>
      </c>
      <c r="C46" s="89" t="s">
        <v>867</v>
      </c>
      <c r="D46" s="89" t="s">
        <v>868</v>
      </c>
      <c r="E46" s="90" t="s">
        <v>15</v>
      </c>
    </row>
    <row r="47" spans="1:5" x14ac:dyDescent="0.4">
      <c r="A47" s="1" t="e">
        <f>#REF!</f>
        <v>#REF!</v>
      </c>
      <c r="B47" s="118" t="e">
        <f>#REF!</f>
        <v>#REF!</v>
      </c>
      <c r="C47" s="112" t="e">
        <f>#REF!</f>
        <v>#REF!</v>
      </c>
      <c r="D47" s="111" t="e">
        <f>#REF!</f>
        <v>#REF!</v>
      </c>
      <c r="E47" s="119" t="e">
        <f>#REF!</f>
        <v>#REF!</v>
      </c>
    </row>
    <row r="48" spans="1:5" x14ac:dyDescent="0.4">
      <c r="A48" s="1" t="e">
        <f>#REF!</f>
        <v>#REF!</v>
      </c>
      <c r="B48" s="118" t="e">
        <f>#REF!</f>
        <v>#REF!</v>
      </c>
      <c r="C48" s="112" t="e">
        <f>#REF!</f>
        <v>#REF!</v>
      </c>
      <c r="D48" s="111" t="e">
        <f>#REF!</f>
        <v>#REF!</v>
      </c>
      <c r="E48" s="119" t="e">
        <f>#REF!</f>
        <v>#REF!</v>
      </c>
    </row>
    <row r="49" spans="2:5" ht="15" thickBot="1" x14ac:dyDescent="0.4">
      <c r="B49" s="127" t="s">
        <v>944</v>
      </c>
      <c r="C49" s="120" t="e">
        <f>SUM(C47:C48)</f>
        <v>#REF!</v>
      </c>
      <c r="D49" s="100"/>
      <c r="E49" s="101"/>
    </row>
    <row r="60" spans="2:5" ht="14.5" x14ac:dyDescent="0.35">
      <c r="B60" s="97"/>
      <c r="C60" s="97"/>
      <c r="D60" s="97"/>
      <c r="E60" s="97"/>
    </row>
    <row r="61" spans="2:5" ht="14.5" x14ac:dyDescent="0.35">
      <c r="B61" s="97"/>
      <c r="C61" s="97"/>
      <c r="D61" s="97"/>
      <c r="E61" s="97"/>
    </row>
    <row r="62" spans="2:5" ht="14.5" x14ac:dyDescent="0.35">
      <c r="B62" s="97"/>
      <c r="C62" s="97"/>
      <c r="D62" s="97"/>
      <c r="E62" s="97"/>
    </row>
    <row r="63" spans="2:5" ht="14.5" x14ac:dyDescent="0.35">
      <c r="B63" s="97"/>
      <c r="C63" s="97"/>
      <c r="D63" s="97"/>
      <c r="E63" s="97"/>
    </row>
    <row r="64" spans="2:5" ht="14.5" x14ac:dyDescent="0.35">
      <c r="B64" s="97"/>
      <c r="C64" s="97"/>
      <c r="D64" s="97"/>
      <c r="E64" s="97"/>
    </row>
    <row r="65" spans="1:6" ht="14.5" x14ac:dyDescent="0.35">
      <c r="B65" s="97"/>
      <c r="C65" s="97"/>
      <c r="D65" s="97"/>
      <c r="E65" s="97"/>
    </row>
    <row r="66" spans="1:6" ht="14.5" x14ac:dyDescent="0.35">
      <c r="B66" s="97"/>
      <c r="C66" s="97"/>
      <c r="D66" s="97"/>
      <c r="E66" s="97"/>
    </row>
    <row r="67" spans="1:6" ht="14.5" x14ac:dyDescent="0.35">
      <c r="B67" s="97"/>
      <c r="C67" s="97"/>
      <c r="D67" s="97"/>
      <c r="E67" s="97"/>
    </row>
    <row r="68" spans="1:6" ht="14.5" x14ac:dyDescent="0.35">
      <c r="B68" s="107" t="s">
        <v>911</v>
      </c>
      <c r="C68" s="97"/>
      <c r="D68" s="97"/>
      <c r="E68" s="97"/>
    </row>
    <row r="69" spans="1:6" ht="14.5" x14ac:dyDescent="0.35">
      <c r="B69" s="107" t="s">
        <v>912</v>
      </c>
      <c r="C69" s="97"/>
      <c r="D69" s="97"/>
      <c r="E69" s="97"/>
    </row>
    <row r="70" spans="1:6" ht="14.5" x14ac:dyDescent="0.35">
      <c r="B70" s="98" t="s">
        <v>913</v>
      </c>
      <c r="C70" s="115" t="s">
        <v>930</v>
      </c>
      <c r="D70" s="97"/>
      <c r="E70" s="97"/>
    </row>
    <row r="71" spans="1:6" ht="14.5" x14ac:dyDescent="0.35">
      <c r="B71" s="98" t="s">
        <v>914</v>
      </c>
      <c r="C71" s="131" t="s">
        <v>941</v>
      </c>
      <c r="D71" s="97"/>
      <c r="E71" s="97"/>
    </row>
    <row r="72" spans="1:6" ht="14.5" x14ac:dyDescent="0.35">
      <c r="B72" s="98" t="s">
        <v>915</v>
      </c>
      <c r="C72" s="117" t="s">
        <v>921</v>
      </c>
      <c r="D72" s="97"/>
      <c r="E72" s="97"/>
    </row>
    <row r="73" spans="1:6" ht="14.5" x14ac:dyDescent="0.35">
      <c r="B73" s="98" t="s">
        <v>916</v>
      </c>
      <c r="C73" s="114" t="s">
        <v>922</v>
      </c>
      <c r="D73" s="97"/>
      <c r="E73" s="97"/>
    </row>
    <row r="74" spans="1:6" ht="15" thickBot="1" x14ac:dyDescent="0.4">
      <c r="B74" s="97"/>
      <c r="C74" s="113"/>
      <c r="D74" s="97"/>
      <c r="E74" s="97"/>
    </row>
    <row r="75" spans="1:6" s="105" customFormat="1" ht="14.5" x14ac:dyDescent="0.35">
      <c r="B75" s="88" t="s">
        <v>918</v>
      </c>
      <c r="C75" s="89" t="s">
        <v>867</v>
      </c>
      <c r="D75" s="89" t="s">
        <v>868</v>
      </c>
      <c r="E75" s="90" t="s">
        <v>15</v>
      </c>
    </row>
    <row r="76" spans="1:6" s="105" customFormat="1" x14ac:dyDescent="0.4">
      <c r="A76" s="1" t="e">
        <f>#REF!</f>
        <v>#REF!</v>
      </c>
      <c r="B76" s="118" t="e">
        <f>#REF!</f>
        <v>#REF!</v>
      </c>
      <c r="C76" s="112" t="e">
        <f>#REF!</f>
        <v>#REF!</v>
      </c>
      <c r="D76" s="111" t="e">
        <f>#REF!</f>
        <v>#REF!</v>
      </c>
      <c r="E76" s="119" t="e">
        <f>#REF!</f>
        <v>#REF!</v>
      </c>
      <c r="F76" s="95"/>
    </row>
    <row r="77" spans="1:6" s="105" customFormat="1" x14ac:dyDescent="0.4">
      <c r="A77" s="1" t="e">
        <f>#REF!</f>
        <v>#REF!</v>
      </c>
      <c r="B77" s="118" t="e">
        <f>#REF!</f>
        <v>#REF!</v>
      </c>
      <c r="C77" s="112" t="e">
        <f>#REF!</f>
        <v>#REF!</v>
      </c>
      <c r="D77" s="111" t="e">
        <f>#REF!</f>
        <v>#REF!</v>
      </c>
      <c r="E77" s="119" t="e">
        <f>#REF!</f>
        <v>#REF!</v>
      </c>
      <c r="F77" s="95"/>
    </row>
    <row r="78" spans="1:6" s="105" customFormat="1" x14ac:dyDescent="0.4">
      <c r="A78" s="1" t="e">
        <f>#REF!</f>
        <v>#REF!</v>
      </c>
      <c r="B78" s="118" t="e">
        <f>#REF!</f>
        <v>#REF!</v>
      </c>
      <c r="C78" s="112" t="e">
        <f>#REF!</f>
        <v>#REF!</v>
      </c>
      <c r="D78" s="111" t="e">
        <f>#REF!</f>
        <v>#REF!</v>
      </c>
      <c r="E78" s="119" t="e">
        <f>#REF!</f>
        <v>#REF!</v>
      </c>
      <c r="F78" s="95"/>
    </row>
    <row r="79" spans="1:6" s="105" customFormat="1" x14ac:dyDescent="0.4">
      <c r="A79" s="1" t="e">
        <f>#REF!</f>
        <v>#REF!</v>
      </c>
      <c r="B79" s="118" t="e">
        <f>#REF!</f>
        <v>#REF!</v>
      </c>
      <c r="C79" s="112" t="e">
        <f>#REF!</f>
        <v>#REF!</v>
      </c>
      <c r="D79" s="111" t="e">
        <f>#REF!</f>
        <v>#REF!</v>
      </c>
      <c r="E79" s="119" t="e">
        <f>#REF!</f>
        <v>#REF!</v>
      </c>
      <c r="F79" s="95"/>
    </row>
    <row r="80" spans="1:6" s="105" customFormat="1" x14ac:dyDescent="0.4">
      <c r="A80" s="1" t="e">
        <f>#REF!</f>
        <v>#REF!</v>
      </c>
      <c r="B80" s="118" t="e">
        <f>#REF!</f>
        <v>#REF!</v>
      </c>
      <c r="C80" s="112" t="e">
        <f>#REF!</f>
        <v>#REF!</v>
      </c>
      <c r="D80" s="111" t="e">
        <f>#REF!</f>
        <v>#REF!</v>
      </c>
      <c r="E80" s="119" t="e">
        <f>#REF!</f>
        <v>#REF!</v>
      </c>
      <c r="F80" s="95"/>
    </row>
    <row r="81" spans="1:6" s="105" customFormat="1" x14ac:dyDescent="0.4">
      <c r="A81" s="1" t="e">
        <f>#REF!</f>
        <v>#REF!</v>
      </c>
      <c r="B81" s="118" t="e">
        <f>#REF!</f>
        <v>#REF!</v>
      </c>
      <c r="C81" s="112" t="e">
        <f>#REF!</f>
        <v>#REF!</v>
      </c>
      <c r="D81" s="111" t="e">
        <f>#REF!</f>
        <v>#REF!</v>
      </c>
      <c r="E81" s="119" t="e">
        <f>#REF!</f>
        <v>#REF!</v>
      </c>
      <c r="F81" s="95"/>
    </row>
    <row r="82" spans="1:6" s="105" customFormat="1" x14ac:dyDescent="0.4">
      <c r="A82" s="1" t="e">
        <f>#REF!</f>
        <v>#REF!</v>
      </c>
      <c r="B82" s="118" t="e">
        <f>#REF!</f>
        <v>#REF!</v>
      </c>
      <c r="C82" s="112" t="e">
        <f>#REF!</f>
        <v>#REF!</v>
      </c>
      <c r="D82" s="111" t="e">
        <f>#REF!</f>
        <v>#REF!</v>
      </c>
      <c r="E82" s="119" t="e">
        <f>#REF!</f>
        <v>#REF!</v>
      </c>
      <c r="F82" s="95"/>
    </row>
    <row r="83" spans="1:6" s="105" customFormat="1" x14ac:dyDescent="0.4">
      <c r="A83" s="1"/>
      <c r="B83" s="118" t="e">
        <f>#REF!</f>
        <v>#REF!</v>
      </c>
      <c r="C83" s="112" t="e">
        <f>#REF!</f>
        <v>#REF!</v>
      </c>
      <c r="D83" s="111" t="e">
        <f>#REF!</f>
        <v>#REF!</v>
      </c>
      <c r="E83" s="119" t="e">
        <f>#REF!</f>
        <v>#REF!</v>
      </c>
      <c r="F83" s="95"/>
    </row>
    <row r="84" spans="1:6" s="105" customFormat="1" x14ac:dyDescent="0.4">
      <c r="A84" s="1"/>
      <c r="B84" s="118" t="e">
        <f>#REF!</f>
        <v>#REF!</v>
      </c>
      <c r="C84" s="112" t="e">
        <f>#REF!</f>
        <v>#REF!</v>
      </c>
      <c r="D84" s="111" t="e">
        <f>#REF!</f>
        <v>#REF!</v>
      </c>
      <c r="E84" s="119" t="e">
        <f>#REF!</f>
        <v>#REF!</v>
      </c>
      <c r="F84" s="95"/>
    </row>
    <row r="85" spans="1:6" s="105" customFormat="1" x14ac:dyDescent="0.4">
      <c r="A85" s="1"/>
      <c r="B85" s="118" t="e">
        <f>#REF!</f>
        <v>#REF!</v>
      </c>
      <c r="C85" s="112" t="e">
        <f>#REF!</f>
        <v>#REF!</v>
      </c>
      <c r="D85" s="111" t="e">
        <f>#REF!</f>
        <v>#REF!</v>
      </c>
      <c r="E85" s="119" t="e">
        <f>#REF!</f>
        <v>#REF!</v>
      </c>
      <c r="F85" s="95"/>
    </row>
    <row r="86" spans="1:6" s="105" customFormat="1" x14ac:dyDescent="0.4">
      <c r="A86" s="1"/>
      <c r="B86" s="118" t="e">
        <f>#REF!</f>
        <v>#REF!</v>
      </c>
      <c r="C86" s="112" t="e">
        <f>#REF!</f>
        <v>#REF!</v>
      </c>
      <c r="D86" s="111" t="e">
        <f>#REF!</f>
        <v>#REF!</v>
      </c>
      <c r="E86" s="119" t="e">
        <f>#REF!</f>
        <v>#REF!</v>
      </c>
      <c r="F86" s="95"/>
    </row>
    <row r="87" spans="1:6" ht="15" thickBot="1" x14ac:dyDescent="0.4">
      <c r="B87" s="127" t="s">
        <v>946</v>
      </c>
      <c r="C87" s="120" t="e">
        <f>SUM(C76:C86)</f>
        <v>#REF!</v>
      </c>
      <c r="D87" s="100"/>
      <c r="E87" s="101"/>
    </row>
    <row r="88" spans="1:6" ht="14.5" x14ac:dyDescent="0.35">
      <c r="B88" s="97"/>
      <c r="C88" s="97"/>
      <c r="D88" s="97"/>
      <c r="E88" s="97"/>
    </row>
    <row r="89" spans="1:6" ht="14.5" x14ac:dyDescent="0.35">
      <c r="B89" s="106"/>
      <c r="C89" s="97"/>
      <c r="D89" s="97"/>
      <c r="E89" s="97"/>
    </row>
    <row r="90" spans="1:6" ht="14.5" x14ac:dyDescent="0.35">
      <c r="B90" s="97"/>
      <c r="C90" s="97"/>
      <c r="D90" s="97"/>
      <c r="E90" s="97"/>
    </row>
    <row r="91" spans="1:6" ht="14.5" x14ac:dyDescent="0.35">
      <c r="B91" s="97"/>
      <c r="C91" s="97"/>
      <c r="D91" s="97"/>
      <c r="E91" s="97"/>
    </row>
    <row r="92" spans="1:6" ht="14.5" x14ac:dyDescent="0.35">
      <c r="B92" s="97"/>
      <c r="C92" s="97"/>
      <c r="D92" s="97"/>
      <c r="E92" s="97"/>
    </row>
    <row r="93" spans="1:6" ht="14.5" x14ac:dyDescent="0.35">
      <c r="B93" s="97"/>
      <c r="C93" s="97"/>
      <c r="D93" s="97"/>
      <c r="E93" s="97"/>
    </row>
    <row r="94" spans="1:6" ht="14.5" x14ac:dyDescent="0.35">
      <c r="B94" s="97"/>
      <c r="C94" s="97"/>
      <c r="D94" s="97"/>
      <c r="E94" s="97"/>
    </row>
    <row r="95" spans="1:6" ht="14.5" x14ac:dyDescent="0.35">
      <c r="B95" s="97"/>
      <c r="C95" s="97"/>
      <c r="D95" s="97"/>
      <c r="E95" s="97"/>
    </row>
    <row r="96" spans="1:6" ht="14.5" x14ac:dyDescent="0.35">
      <c r="B96" s="97"/>
      <c r="C96" s="97"/>
      <c r="D96" s="97"/>
      <c r="E96" s="97"/>
    </row>
    <row r="98" spans="2:5" ht="14.5" x14ac:dyDescent="0.35">
      <c r="B98" s="107" t="s">
        <v>911</v>
      </c>
      <c r="C98" s="97"/>
      <c r="D98" s="97"/>
      <c r="E98" s="97"/>
    </row>
    <row r="99" spans="2:5" s="105" customFormat="1" ht="14.5" x14ac:dyDescent="0.35">
      <c r="B99" s="107" t="s">
        <v>912</v>
      </c>
      <c r="C99" s="99"/>
      <c r="D99" s="99"/>
      <c r="E99" s="99"/>
    </row>
    <row r="100" spans="2:5" s="105" customFormat="1" ht="14.5" x14ac:dyDescent="0.35">
      <c r="B100" s="96" t="s">
        <v>913</v>
      </c>
      <c r="C100" s="115" t="s">
        <v>930</v>
      </c>
      <c r="D100" s="99"/>
      <c r="E100" s="99"/>
    </row>
    <row r="101" spans="2:5" s="105" customFormat="1" ht="14.5" x14ac:dyDescent="0.35">
      <c r="B101" s="96" t="s">
        <v>914</v>
      </c>
      <c r="C101" s="131" t="s">
        <v>941</v>
      </c>
      <c r="D101" s="99"/>
      <c r="E101" s="99"/>
    </row>
    <row r="102" spans="2:5" s="105" customFormat="1" ht="14.5" x14ac:dyDescent="0.35">
      <c r="B102" s="96" t="s">
        <v>915</v>
      </c>
      <c r="C102" s="116" t="s">
        <v>919</v>
      </c>
      <c r="D102" s="99"/>
      <c r="E102" s="99"/>
    </row>
    <row r="103" spans="2:5" s="105" customFormat="1" ht="14.5" x14ac:dyDescent="0.35">
      <c r="B103" s="96" t="s">
        <v>916</v>
      </c>
      <c r="C103" s="116" t="s">
        <v>920</v>
      </c>
      <c r="D103" s="99"/>
      <c r="E103" s="99"/>
    </row>
    <row r="104" spans="2:5" s="105" customFormat="1" ht="15" thickBot="1" x14ac:dyDescent="0.4">
      <c r="B104" s="99"/>
      <c r="C104" s="99"/>
      <c r="D104" s="99"/>
      <c r="E104" s="99"/>
    </row>
    <row r="105" spans="2:5" s="105" customFormat="1" ht="14.5" x14ac:dyDescent="0.35">
      <c r="B105" s="121" t="s">
        <v>918</v>
      </c>
      <c r="C105" s="122" t="s">
        <v>867</v>
      </c>
      <c r="D105" s="122" t="s">
        <v>868</v>
      </c>
      <c r="E105" s="123" t="s">
        <v>15</v>
      </c>
    </row>
    <row r="106" spans="2:5" ht="14.5" x14ac:dyDescent="0.35">
      <c r="B106" s="124" t="s">
        <v>924</v>
      </c>
      <c r="C106" s="130">
        <v>0</v>
      </c>
      <c r="D106" s="125"/>
      <c r="E106" s="126" t="s">
        <v>925</v>
      </c>
    </row>
    <row r="107" spans="2:5" ht="15" thickBot="1" x14ac:dyDescent="0.4">
      <c r="B107" s="127" t="s">
        <v>945</v>
      </c>
      <c r="C107" s="120">
        <f>SUM(C104:C106)</f>
        <v>0</v>
      </c>
      <c r="D107" s="128"/>
      <c r="E107" s="129"/>
    </row>
    <row r="108" spans="2:5" x14ac:dyDescent="0.4">
      <c r="B108" s="105"/>
      <c r="C108" s="105"/>
      <c r="D108" s="105"/>
      <c r="E108" s="105"/>
    </row>
    <row r="109" spans="2:5" x14ac:dyDescent="0.4">
      <c r="B109" s="105"/>
      <c r="C109" s="105"/>
      <c r="D109" s="105"/>
      <c r="E109" s="105"/>
    </row>
    <row r="117" spans="2:5" ht="14.5" x14ac:dyDescent="0.35">
      <c r="B117" s="97"/>
      <c r="C117" s="97"/>
      <c r="D117" s="97"/>
      <c r="E117" s="97"/>
    </row>
    <row r="118" spans="2:5" ht="14.5" x14ac:dyDescent="0.35">
      <c r="B118" s="97"/>
      <c r="C118" s="97"/>
      <c r="D118" s="97"/>
      <c r="E118" s="97"/>
    </row>
    <row r="119" spans="2:5" ht="14.5" x14ac:dyDescent="0.35">
      <c r="B119" s="97"/>
      <c r="C119" s="97"/>
      <c r="D119" s="97"/>
      <c r="E119" s="97"/>
    </row>
    <row r="120" spans="2:5" ht="14.5" x14ac:dyDescent="0.35">
      <c r="B120" s="97"/>
      <c r="C120" s="97"/>
      <c r="D120" s="97"/>
      <c r="E120" s="97"/>
    </row>
    <row r="121" spans="2:5" ht="14.5" x14ac:dyDescent="0.35">
      <c r="B121" s="97"/>
      <c r="C121" s="97"/>
      <c r="D121" s="97"/>
      <c r="E121" s="97"/>
    </row>
    <row r="122" spans="2:5" ht="14.5" x14ac:dyDescent="0.35">
      <c r="B122" s="97"/>
      <c r="C122" s="97"/>
      <c r="D122" s="97"/>
      <c r="E122" s="97"/>
    </row>
    <row r="123" spans="2:5" ht="14.5" x14ac:dyDescent="0.35">
      <c r="B123" s="97"/>
      <c r="C123" s="97"/>
      <c r="D123" s="97"/>
      <c r="E123" s="97"/>
    </row>
    <row r="124" spans="2:5" ht="14.5" x14ac:dyDescent="0.35">
      <c r="B124" s="97"/>
      <c r="C124" s="97"/>
      <c r="D124" s="97"/>
      <c r="E124" s="97"/>
    </row>
  </sheetData>
  <printOptions verticalCentered="1"/>
  <pageMargins left="0.98425196850393704" right="0.98425196850393704" top="0.98425196850393704" bottom="0.98425196850393704" header="0.51181102362204722" footer="0.51181102362204722"/>
  <pageSetup fitToHeight="0" orientation="landscape" r:id="rId1"/>
  <headerFooter>
    <oddFooter>&amp;RPage &amp;P of &amp;N</oddFooter>
  </headerFooter>
  <rowBreaks count="1" manualBreakCount="1">
    <brk id="59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5" sqref="E5"/>
    </sheetView>
  </sheetViews>
  <sheetFormatPr defaultRowHeight="14" x14ac:dyDescent="0.4"/>
  <cols>
    <col min="1" max="1" width="16" customWidth="1"/>
    <col min="2" max="2" width="17.69921875" bestFit="1" customWidth="1"/>
    <col min="3" max="3" width="20" bestFit="1" customWidth="1"/>
    <col min="4" max="4" width="17.19921875" bestFit="1" customWidth="1"/>
    <col min="5" max="5" width="14.19921875" customWidth="1"/>
    <col min="6" max="6" width="19.796875" bestFit="1" customWidth="1"/>
    <col min="7" max="7" width="14.19921875" bestFit="1" customWidth="1"/>
    <col min="8" max="8" width="11.296875" bestFit="1" customWidth="1"/>
  </cols>
  <sheetData>
    <row r="1" spans="1:8" x14ac:dyDescent="0.4">
      <c r="A1" s="64" t="s">
        <v>934</v>
      </c>
      <c r="B1" t="s">
        <v>935</v>
      </c>
    </row>
    <row r="3" spans="1:8" x14ac:dyDescent="0.4">
      <c r="A3" s="64" t="s">
        <v>942</v>
      </c>
      <c r="B3" s="64" t="s">
        <v>938</v>
      </c>
    </row>
    <row r="4" spans="1:8" x14ac:dyDescent="0.4">
      <c r="A4" s="64" t="s">
        <v>887</v>
      </c>
      <c r="B4" t="s">
        <v>937</v>
      </c>
      <c r="C4" t="s">
        <v>940</v>
      </c>
      <c r="D4" t="s">
        <v>939</v>
      </c>
      <c r="E4" t="s">
        <v>888</v>
      </c>
      <c r="F4" s="132"/>
      <c r="G4" s="132" t="s">
        <v>943</v>
      </c>
      <c r="H4" s="132" t="s">
        <v>947</v>
      </c>
    </row>
    <row r="5" spans="1:8" x14ac:dyDescent="0.4">
      <c r="A5" s="65" t="s">
        <v>52</v>
      </c>
      <c r="B5" s="46">
        <v>326.92869999999999</v>
      </c>
      <c r="C5" s="46">
        <v>25.92</v>
      </c>
      <c r="D5" s="46"/>
      <c r="E5" s="46">
        <v>352.84870000000001</v>
      </c>
      <c r="F5" s="46" t="str">
        <f>A5&amp;" Total"</f>
        <v>Connie Dejak Total</v>
      </c>
      <c r="G5" s="46" t="e">
        <f>VLOOKUP(F5,'To POST'!$B$1:$C$204,2,FALSE)</f>
        <v>#REF!</v>
      </c>
      <c r="H5" s="46" t="e">
        <f>E5-G5</f>
        <v>#REF!</v>
      </c>
    </row>
    <row r="6" spans="1:8" x14ac:dyDescent="0.4">
      <c r="A6" s="65" t="s">
        <v>923</v>
      </c>
      <c r="B6" s="46"/>
      <c r="C6" s="46">
        <v>10.820176991150442</v>
      </c>
      <c r="D6" s="46">
        <v>8.917629203539823</v>
      </c>
      <c r="E6" s="46">
        <v>19.737806194690265</v>
      </c>
      <c r="F6" s="46" t="str">
        <f>A6&amp;" Total"</f>
        <v>Raj Sewda Total</v>
      </c>
      <c r="G6" s="46" t="e">
        <f>VLOOKUP(F6,'To POST'!$B$1:$C$204,2,FALSE)</f>
        <v>#REF!</v>
      </c>
      <c r="H6" s="46" t="e">
        <f>E6-G6</f>
        <v>#REF!</v>
      </c>
    </row>
    <row r="7" spans="1:8" x14ac:dyDescent="0.4">
      <c r="A7" s="65" t="s">
        <v>921</v>
      </c>
      <c r="B7" s="46"/>
      <c r="C7" s="46">
        <v>54.100884955752214</v>
      </c>
      <c r="D7" s="46">
        <v>118.84161061946904</v>
      </c>
      <c r="E7" s="46">
        <v>172.94249557522124</v>
      </c>
      <c r="F7" s="46" t="str">
        <f>A7&amp;" Total"</f>
        <v>Daniel Germain Total</v>
      </c>
      <c r="G7" s="46" t="e">
        <f>VLOOKUP(F7,'To POST'!$B$1:$C$204,2,FALSE)</f>
        <v>#REF!</v>
      </c>
      <c r="H7" s="46" t="e">
        <f>E7-G7</f>
        <v>#REF!</v>
      </c>
    </row>
    <row r="8" spans="1:8" x14ac:dyDescent="0.4">
      <c r="A8" s="65" t="s">
        <v>888</v>
      </c>
      <c r="B8" s="46">
        <v>326.92869999999999</v>
      </c>
      <c r="C8" s="46">
        <v>90.841061946902656</v>
      </c>
      <c r="D8" s="46">
        <v>127.75923982300885</v>
      </c>
      <c r="E8" s="46">
        <v>545.52900176991147</v>
      </c>
      <c r="F8" s="46"/>
      <c r="G8" s="46"/>
      <c r="H8" s="46"/>
    </row>
    <row r="9" spans="1:8" x14ac:dyDescent="0.4">
      <c r="B9" s="46"/>
      <c r="C9" s="46"/>
      <c r="D9" s="46"/>
      <c r="E9" s="46"/>
      <c r="F9" s="46"/>
      <c r="G9" s="46"/>
      <c r="H9" s="46"/>
    </row>
    <row r="10" spans="1:8" x14ac:dyDescent="0.4">
      <c r="B10" s="46"/>
      <c r="C10" s="46"/>
      <c r="D10" s="46"/>
      <c r="E10" s="46"/>
      <c r="F10" s="46"/>
      <c r="G10" s="46"/>
      <c r="H10" s="46"/>
    </row>
    <row r="11" spans="1:8" x14ac:dyDescent="0.4">
      <c r="B11" s="46"/>
      <c r="C11" s="46"/>
      <c r="D11" s="46"/>
      <c r="E11" s="46"/>
      <c r="F11" s="46"/>
      <c r="G11" s="46"/>
      <c r="H11" s="46"/>
    </row>
    <row r="12" spans="1:8" x14ac:dyDescent="0.4">
      <c r="B12" s="46"/>
      <c r="C12" s="46"/>
      <c r="D12" s="46"/>
      <c r="E12" s="46"/>
      <c r="F12" s="46"/>
      <c r="G12" s="46"/>
      <c r="H12" s="46"/>
    </row>
    <row r="13" spans="1:8" x14ac:dyDescent="0.4">
      <c r="B13" s="46"/>
      <c r="C13" s="46"/>
      <c r="D13" s="46"/>
      <c r="E13" s="46"/>
      <c r="F13" s="46"/>
      <c r="G13" s="46"/>
      <c r="H13" s="46"/>
    </row>
    <row r="14" spans="1:8" x14ac:dyDescent="0.4">
      <c r="B14" s="46"/>
      <c r="C14" s="46"/>
      <c r="D14" s="46"/>
      <c r="E14" s="46"/>
      <c r="F14" s="46"/>
      <c r="G14" s="46"/>
      <c r="H14" s="46"/>
    </row>
    <row r="15" spans="1:8" x14ac:dyDescent="0.4">
      <c r="B15" s="46"/>
      <c r="C15" s="46"/>
      <c r="D15" s="46"/>
      <c r="E15" s="46"/>
      <c r="F15" s="46"/>
      <c r="G15" s="46"/>
      <c r="H15" s="46"/>
    </row>
    <row r="16" spans="1:8" x14ac:dyDescent="0.4">
      <c r="B16" s="46"/>
      <c r="C16" s="46"/>
      <c r="D16" s="46"/>
      <c r="E16" s="46"/>
      <c r="F16" s="46"/>
      <c r="G16" s="46"/>
      <c r="H16" s="46"/>
    </row>
    <row r="17" spans="2:8" x14ac:dyDescent="0.4">
      <c r="B17" s="46"/>
      <c r="C17" s="46"/>
      <c r="D17" s="46"/>
      <c r="E17" s="46"/>
      <c r="F17" s="46"/>
      <c r="G17" s="46"/>
      <c r="H17" s="46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65"/>
  <sheetViews>
    <sheetView topLeftCell="A10" workbookViewId="0">
      <selection activeCell="J44" sqref="J44"/>
    </sheetView>
  </sheetViews>
  <sheetFormatPr defaultRowHeight="14" x14ac:dyDescent="0.4"/>
  <cols>
    <col min="1" max="1" width="18.5" customWidth="1"/>
    <col min="2" max="2" width="22" style="46" bestFit="1" customWidth="1"/>
    <col min="4" max="4" width="47.296875" customWidth="1"/>
    <col min="5" max="5" width="22" style="46" bestFit="1" customWidth="1"/>
    <col min="6" max="6" width="4.296875" style="46" customWidth="1"/>
    <col min="9" max="9" width="15" customWidth="1"/>
    <col min="10" max="10" width="11.19921875" bestFit="1" customWidth="1"/>
    <col min="11" max="11" width="1.796875" customWidth="1"/>
    <col min="14" max="14" width="20.5" bestFit="1" customWidth="1"/>
    <col min="15" max="15" width="14.19921875" style="46" bestFit="1" customWidth="1"/>
    <col min="16" max="16" width="16" bestFit="1" customWidth="1"/>
    <col min="17" max="17" width="11.296875" bestFit="1" customWidth="1"/>
  </cols>
  <sheetData>
    <row r="3" spans="1:10" x14ac:dyDescent="0.4">
      <c r="A3" s="64" t="s">
        <v>13</v>
      </c>
      <c r="B3" s="64" t="s">
        <v>1</v>
      </c>
      <c r="C3" s="64" t="s">
        <v>5</v>
      </c>
      <c r="D3" s="64" t="s">
        <v>2</v>
      </c>
      <c r="E3" s="46" t="s">
        <v>889</v>
      </c>
    </row>
    <row r="4" spans="1:10" x14ac:dyDescent="0.4">
      <c r="A4" s="73" t="s">
        <v>52</v>
      </c>
      <c r="B4" s="66">
        <v>43585</v>
      </c>
      <c r="C4" s="80" t="s">
        <v>58</v>
      </c>
      <c r="D4" s="80" t="s">
        <v>57</v>
      </c>
      <c r="E4" s="81">
        <v>133.43</v>
      </c>
      <c r="G4" s="80"/>
    </row>
    <row r="5" spans="1:10" x14ac:dyDescent="0.4">
      <c r="B5"/>
      <c r="C5" s="67" t="s">
        <v>39</v>
      </c>
      <c r="D5" s="67" t="s">
        <v>47</v>
      </c>
      <c r="E5" s="68">
        <v>25.92</v>
      </c>
      <c r="G5" s="68">
        <v>25.92</v>
      </c>
      <c r="H5" s="69" t="s">
        <v>903</v>
      </c>
      <c r="I5" s="69" t="s">
        <v>907</v>
      </c>
      <c r="J5" s="78">
        <v>43475</v>
      </c>
    </row>
    <row r="6" spans="1:10" x14ac:dyDescent="0.4">
      <c r="B6"/>
      <c r="C6" t="s">
        <v>56</v>
      </c>
      <c r="D6" t="s">
        <v>54</v>
      </c>
      <c r="E6" s="46">
        <v>314.2</v>
      </c>
    </row>
    <row r="7" spans="1:10" x14ac:dyDescent="0.4">
      <c r="B7" s="66" t="s">
        <v>890</v>
      </c>
      <c r="E7" s="46">
        <v>473.55</v>
      </c>
    </row>
    <row r="8" spans="1:10" x14ac:dyDescent="0.4">
      <c r="B8" s="66">
        <v>43633</v>
      </c>
      <c r="C8" t="s">
        <v>58</v>
      </c>
      <c r="D8" t="s">
        <v>57</v>
      </c>
      <c r="E8" s="46">
        <v>324.22999999999996</v>
      </c>
    </row>
    <row r="9" spans="1:10" x14ac:dyDescent="0.4">
      <c r="B9"/>
      <c r="C9" t="s">
        <v>56</v>
      </c>
      <c r="D9" t="s">
        <v>425</v>
      </c>
      <c r="E9" s="46">
        <v>825.46</v>
      </c>
    </row>
    <row r="10" spans="1:10" x14ac:dyDescent="0.4">
      <c r="B10"/>
      <c r="C10" t="s">
        <v>275</v>
      </c>
      <c r="D10" t="s">
        <v>427</v>
      </c>
      <c r="E10" s="46">
        <v>480</v>
      </c>
    </row>
    <row r="11" spans="1:10" x14ac:dyDescent="0.4">
      <c r="B11" s="66" t="s">
        <v>891</v>
      </c>
      <c r="E11" s="46">
        <v>1629.69</v>
      </c>
    </row>
    <row r="12" spans="1:10" x14ac:dyDescent="0.4">
      <c r="B12" s="66">
        <v>43649</v>
      </c>
      <c r="C12" t="s">
        <v>56</v>
      </c>
      <c r="D12" t="s">
        <v>425</v>
      </c>
      <c r="E12" s="46">
        <v>1895.26</v>
      </c>
    </row>
    <row r="13" spans="1:10" x14ac:dyDescent="0.4">
      <c r="B13" s="66" t="s">
        <v>892</v>
      </c>
      <c r="E13" s="46">
        <v>1895.26</v>
      </c>
    </row>
    <row r="14" spans="1:10" x14ac:dyDescent="0.4">
      <c r="B14" s="66">
        <v>43676</v>
      </c>
      <c r="C14" t="s">
        <v>58</v>
      </c>
      <c r="D14" t="s">
        <v>57</v>
      </c>
      <c r="E14" s="46">
        <v>112.08</v>
      </c>
    </row>
    <row r="15" spans="1:10" x14ac:dyDescent="0.4">
      <c r="B15"/>
      <c r="C15" s="73" t="s">
        <v>56</v>
      </c>
      <c r="D15" s="73" t="s">
        <v>425</v>
      </c>
      <c r="E15" s="74">
        <v>599.81999999999994</v>
      </c>
      <c r="G15" s="74">
        <v>149.66999999999999</v>
      </c>
      <c r="H15" s="76" t="s">
        <v>904</v>
      </c>
      <c r="I15" s="76" t="s">
        <v>905</v>
      </c>
      <c r="J15" s="75">
        <v>43572</v>
      </c>
    </row>
    <row r="16" spans="1:10" x14ac:dyDescent="0.4">
      <c r="B16" s="66" t="s">
        <v>893</v>
      </c>
      <c r="E16" s="46">
        <v>711.9</v>
      </c>
      <c r="G16" s="109">
        <f>83*(1+1.89%)</f>
        <v>84.568699999999993</v>
      </c>
      <c r="H16" s="76" t="s">
        <v>904</v>
      </c>
      <c r="I16" s="76" t="s">
        <v>905</v>
      </c>
      <c r="J16" s="75">
        <v>43649</v>
      </c>
    </row>
    <row r="17" spans="1:11" x14ac:dyDescent="0.4">
      <c r="B17" s="66">
        <v>43717</v>
      </c>
      <c r="C17" t="s">
        <v>58</v>
      </c>
      <c r="D17" t="s">
        <v>57</v>
      </c>
      <c r="E17" s="46">
        <v>142.65</v>
      </c>
    </row>
    <row r="18" spans="1:11" x14ac:dyDescent="0.4">
      <c r="B18"/>
      <c r="C18" t="s">
        <v>56</v>
      </c>
      <c r="D18" t="s">
        <v>425</v>
      </c>
      <c r="E18" s="46">
        <v>1250.71</v>
      </c>
    </row>
    <row r="19" spans="1:11" x14ac:dyDescent="0.4">
      <c r="B19" s="66" t="s">
        <v>894</v>
      </c>
      <c r="E19" s="46">
        <v>1393.3600000000001</v>
      </c>
    </row>
    <row r="20" spans="1:11" x14ac:dyDescent="0.4">
      <c r="B20" s="66">
        <v>43738</v>
      </c>
      <c r="C20" t="s">
        <v>56</v>
      </c>
      <c r="D20" t="s">
        <v>425</v>
      </c>
      <c r="E20" s="46">
        <v>394.57</v>
      </c>
      <c r="G20" s="77">
        <f>90.97*(1+1.89%)</f>
        <v>92.689332999999991</v>
      </c>
      <c r="H20" s="76" t="s">
        <v>904</v>
      </c>
      <c r="I20" s="76" t="s">
        <v>906</v>
      </c>
      <c r="J20" s="75">
        <v>43697</v>
      </c>
    </row>
    <row r="21" spans="1:11" x14ac:dyDescent="0.4">
      <c r="B21" s="66" t="s">
        <v>895</v>
      </c>
      <c r="E21" s="46">
        <v>394.57</v>
      </c>
    </row>
    <row r="22" spans="1:11" x14ac:dyDescent="0.4">
      <c r="A22" t="s">
        <v>896</v>
      </c>
      <c r="B22"/>
      <c r="E22" s="46">
        <v>6498.329999999999</v>
      </c>
      <c r="G22" s="94">
        <f>SUM(G15:G20)</f>
        <v>326.92803299999997</v>
      </c>
    </row>
    <row r="23" spans="1:11" x14ac:dyDescent="0.4">
      <c r="A23" s="70" t="s">
        <v>581</v>
      </c>
      <c r="B23" s="66">
        <v>43656</v>
      </c>
      <c r="C23" t="s">
        <v>39</v>
      </c>
      <c r="D23" t="s">
        <v>47</v>
      </c>
      <c r="E23" s="46">
        <v>91.84</v>
      </c>
      <c r="K23" s="70"/>
    </row>
    <row r="24" spans="1:11" x14ac:dyDescent="0.4">
      <c r="B24" s="66" t="s">
        <v>897</v>
      </c>
      <c r="E24" s="46">
        <v>91.84</v>
      </c>
      <c r="G24" s="71">
        <f>E24*1.13/(1+1.89%)</f>
        <v>101.85415644322308</v>
      </c>
      <c r="K24" s="70"/>
    </row>
    <row r="25" spans="1:11" x14ac:dyDescent="0.4">
      <c r="B25" s="66">
        <v>43731</v>
      </c>
      <c r="C25" t="s">
        <v>39</v>
      </c>
      <c r="D25" t="s">
        <v>47</v>
      </c>
      <c r="E25" s="46">
        <v>81.099999999999994</v>
      </c>
      <c r="K25" s="70"/>
    </row>
    <row r="26" spans="1:11" x14ac:dyDescent="0.4">
      <c r="B26" s="66" t="s">
        <v>898</v>
      </c>
      <c r="E26" s="46">
        <v>81.099999999999994</v>
      </c>
      <c r="G26" s="71">
        <f>E26*1.13/(1+1.89%)</f>
        <v>89.94307586613013</v>
      </c>
    </row>
    <row r="27" spans="1:11" x14ac:dyDescent="0.4">
      <c r="A27" t="s">
        <v>899</v>
      </c>
      <c r="B27"/>
      <c r="E27" s="46">
        <v>172.94</v>
      </c>
    </row>
    <row r="28" spans="1:11" x14ac:dyDescent="0.4">
      <c r="A28" s="79" t="s">
        <v>228</v>
      </c>
      <c r="B28" s="66">
        <v>43598</v>
      </c>
      <c r="C28" t="s">
        <v>39</v>
      </c>
      <c r="D28" t="s">
        <v>47</v>
      </c>
      <c r="E28" s="46">
        <v>19.740000000000002</v>
      </c>
      <c r="G28" s="91">
        <f>8.75*(1+1.89%)</f>
        <v>8.9153749999999992</v>
      </c>
      <c r="H28" s="86" t="s">
        <v>908</v>
      </c>
      <c r="I28" s="86" t="s">
        <v>906</v>
      </c>
      <c r="J28" s="87">
        <v>43580</v>
      </c>
    </row>
    <row r="29" spans="1:11" x14ac:dyDescent="0.4">
      <c r="B29" s="66" t="s">
        <v>900</v>
      </c>
      <c r="E29" s="46">
        <v>19.740000000000002</v>
      </c>
      <c r="G29" s="91">
        <f>10.62*(1+1.89%)</f>
        <v>10.820717999999998</v>
      </c>
      <c r="H29" s="86" t="s">
        <v>909</v>
      </c>
      <c r="I29" s="86" t="s">
        <v>906</v>
      </c>
      <c r="J29" s="87">
        <v>43580</v>
      </c>
    </row>
    <row r="30" spans="1:11" x14ac:dyDescent="0.4">
      <c r="B30" s="82">
        <v>43646</v>
      </c>
      <c r="C30" s="83" t="s">
        <v>75</v>
      </c>
      <c r="D30" s="83" t="s">
        <v>521</v>
      </c>
      <c r="E30" s="84">
        <v>1838.04</v>
      </c>
    </row>
    <row r="31" spans="1:11" x14ac:dyDescent="0.4">
      <c r="B31" s="83"/>
      <c r="C31" s="83" t="s">
        <v>39</v>
      </c>
      <c r="D31" s="83" t="s">
        <v>47</v>
      </c>
      <c r="E31" s="84">
        <v>970.64</v>
      </c>
    </row>
    <row r="32" spans="1:11" x14ac:dyDescent="0.4">
      <c r="B32" s="83"/>
      <c r="C32" s="83" t="s">
        <v>127</v>
      </c>
      <c r="D32" s="83" t="s">
        <v>518</v>
      </c>
      <c r="E32" s="84">
        <v>463.82</v>
      </c>
    </row>
    <row r="33" spans="1:7" x14ac:dyDescent="0.4">
      <c r="B33" s="66" t="s">
        <v>901</v>
      </c>
      <c r="E33" s="46">
        <v>3272.5</v>
      </c>
      <c r="G33" s="93">
        <f>SUM(G28:G32)</f>
        <v>19.736092999999997</v>
      </c>
    </row>
    <row r="34" spans="1:7" x14ac:dyDescent="0.4">
      <c r="A34" t="s">
        <v>902</v>
      </c>
      <c r="B34"/>
      <c r="E34" s="46">
        <v>3292.2400000000002</v>
      </c>
    </row>
    <row r="35" spans="1:7" x14ac:dyDescent="0.4">
      <c r="A35" t="s">
        <v>888</v>
      </c>
      <c r="B35"/>
      <c r="E35" s="46">
        <v>9963.5099999999984</v>
      </c>
    </row>
    <row r="36" spans="1:7" x14ac:dyDescent="0.4">
      <c r="B36"/>
    </row>
    <row r="37" spans="1:7" x14ac:dyDescent="0.4">
      <c r="B37"/>
    </row>
    <row r="38" spans="1:7" x14ac:dyDescent="0.4">
      <c r="B38"/>
    </row>
    <row r="39" spans="1:7" x14ac:dyDescent="0.4">
      <c r="A39" s="62" t="s">
        <v>932</v>
      </c>
      <c r="B39" s="62" t="s">
        <v>933</v>
      </c>
      <c r="C39" s="62" t="s">
        <v>926</v>
      </c>
      <c r="D39" s="62" t="s">
        <v>931</v>
      </c>
      <c r="E39" s="62" t="s">
        <v>927</v>
      </c>
    </row>
    <row r="40" spans="1:7" x14ac:dyDescent="0.4">
      <c r="A40" s="71">
        <v>12</v>
      </c>
      <c r="B40" s="71">
        <f t="shared" ref="B40:B51" si="0">A40/1.13*(1+1.89%)</f>
        <v>10.820176991150442</v>
      </c>
      <c r="C40" s="85" t="s">
        <v>903</v>
      </c>
      <c r="D40" s="85" t="s">
        <v>906</v>
      </c>
      <c r="E40" s="72">
        <v>43543</v>
      </c>
    </row>
    <row r="41" spans="1:7" x14ac:dyDescent="0.4">
      <c r="A41" s="71">
        <v>13.06</v>
      </c>
      <c r="B41" s="71">
        <f t="shared" si="0"/>
        <v>11.775959292035397</v>
      </c>
      <c r="C41" s="85" t="s">
        <v>908</v>
      </c>
      <c r="D41" s="85" t="s">
        <v>906</v>
      </c>
      <c r="E41" s="72">
        <v>43543</v>
      </c>
    </row>
    <row r="42" spans="1:7" x14ac:dyDescent="0.4">
      <c r="A42" s="71">
        <f>51.74</f>
        <v>51.74</v>
      </c>
      <c r="B42" s="71">
        <f t="shared" si="0"/>
        <v>46.652996460176993</v>
      </c>
      <c r="C42" s="85" t="s">
        <v>908</v>
      </c>
      <c r="D42" s="85" t="s">
        <v>906</v>
      </c>
      <c r="E42" s="72">
        <v>43736</v>
      </c>
    </row>
    <row r="43" spans="1:7" x14ac:dyDescent="0.4">
      <c r="A43" s="71">
        <f>11.52</f>
        <v>11.52</v>
      </c>
      <c r="B43" s="71">
        <f t="shared" si="0"/>
        <v>10.387369911504424</v>
      </c>
      <c r="C43" s="85" t="s">
        <v>908</v>
      </c>
      <c r="D43" s="85" t="s">
        <v>906</v>
      </c>
      <c r="E43" s="72">
        <v>43725</v>
      </c>
    </row>
    <row r="44" spans="1:7" x14ac:dyDescent="0.4">
      <c r="A44" s="71">
        <f>13.34</f>
        <v>13.34</v>
      </c>
      <c r="B44" s="71">
        <f t="shared" si="0"/>
        <v>12.028430088495574</v>
      </c>
      <c r="C44" s="85" t="s">
        <v>908</v>
      </c>
      <c r="D44" s="85" t="s">
        <v>906</v>
      </c>
      <c r="E44" s="72">
        <v>43726</v>
      </c>
    </row>
    <row r="45" spans="1:7" x14ac:dyDescent="0.4">
      <c r="A45" s="71">
        <f>13.34</f>
        <v>13.34</v>
      </c>
      <c r="B45" s="71">
        <f t="shared" si="0"/>
        <v>12.028430088495574</v>
      </c>
      <c r="C45" s="85" t="s">
        <v>908</v>
      </c>
      <c r="D45" s="85" t="s">
        <v>906</v>
      </c>
      <c r="E45" s="72">
        <v>43727</v>
      </c>
    </row>
    <row r="46" spans="1:7" x14ac:dyDescent="0.4">
      <c r="A46" s="71">
        <f>9.6</f>
        <v>9.6</v>
      </c>
      <c r="B46" s="71">
        <f t="shared" si="0"/>
        <v>8.6561415929203545</v>
      </c>
      <c r="C46" s="85" t="s">
        <v>908</v>
      </c>
      <c r="D46" s="85" t="s">
        <v>906</v>
      </c>
      <c r="E46" s="72">
        <v>43585</v>
      </c>
    </row>
    <row r="47" spans="1:7" x14ac:dyDescent="0.4">
      <c r="A47" s="71">
        <f>9.6</f>
        <v>9.6</v>
      </c>
      <c r="B47" s="71">
        <f t="shared" si="0"/>
        <v>8.6561415929203545</v>
      </c>
      <c r="C47" s="85" t="s">
        <v>908</v>
      </c>
      <c r="D47" s="85" t="s">
        <v>906</v>
      </c>
      <c r="E47" s="72">
        <v>43592</v>
      </c>
    </row>
    <row r="48" spans="1:7" x14ac:dyDescent="0.4">
      <c r="A48" s="71">
        <f>9.6</f>
        <v>9.6</v>
      </c>
      <c r="B48" s="71">
        <f t="shared" si="0"/>
        <v>8.6561415929203545</v>
      </c>
      <c r="C48" s="85" t="s">
        <v>908</v>
      </c>
      <c r="D48" s="85" t="s">
        <v>906</v>
      </c>
      <c r="E48" s="72">
        <v>43642</v>
      </c>
    </row>
    <row r="49" spans="1:5" x14ac:dyDescent="0.4">
      <c r="A49" s="71">
        <f>12</f>
        <v>12</v>
      </c>
      <c r="B49" s="71">
        <f t="shared" si="0"/>
        <v>10.820176991150442</v>
      </c>
      <c r="C49" s="85" t="s">
        <v>903</v>
      </c>
      <c r="D49" s="85" t="s">
        <v>906</v>
      </c>
      <c r="E49" s="72">
        <v>43585</v>
      </c>
    </row>
    <row r="50" spans="1:5" x14ac:dyDescent="0.4">
      <c r="A50" s="71">
        <v>20</v>
      </c>
      <c r="B50" s="71">
        <f t="shared" si="0"/>
        <v>18.033628318584071</v>
      </c>
      <c r="C50" s="85" t="s">
        <v>903</v>
      </c>
      <c r="D50" s="85" t="s">
        <v>906</v>
      </c>
      <c r="E50" s="72">
        <v>43592</v>
      </c>
    </row>
    <row r="51" spans="1:5" x14ac:dyDescent="0.4">
      <c r="A51" s="71">
        <v>16</v>
      </c>
      <c r="B51" s="71">
        <f t="shared" si="0"/>
        <v>14.426902654867256</v>
      </c>
      <c r="C51" s="85" t="s">
        <v>903</v>
      </c>
      <c r="D51" s="85" t="s">
        <v>906</v>
      </c>
      <c r="E51" s="72">
        <v>43642</v>
      </c>
    </row>
    <row r="52" spans="1:5" x14ac:dyDescent="0.4">
      <c r="A52" s="93">
        <f>SUM(A40:A51)</f>
        <v>191.8</v>
      </c>
      <c r="B52" s="93">
        <f>SUM(B40:B51)</f>
        <v>172.94249557522124</v>
      </c>
      <c r="C52" s="46"/>
      <c r="E52"/>
    </row>
    <row r="53" spans="1:5" x14ac:dyDescent="0.4">
      <c r="B53"/>
      <c r="C53" s="46"/>
      <c r="E53"/>
    </row>
    <row r="54" spans="1:5" x14ac:dyDescent="0.4">
      <c r="B54" s="64" t="s">
        <v>887</v>
      </c>
      <c r="C54" s="46" t="s">
        <v>928</v>
      </c>
      <c r="E54"/>
    </row>
    <row r="55" spans="1:5" x14ac:dyDescent="0.4">
      <c r="B55" s="65" t="s">
        <v>908</v>
      </c>
      <c r="C55" s="46">
        <v>107.0656513274336</v>
      </c>
      <c r="E55"/>
    </row>
    <row r="56" spans="1:5" x14ac:dyDescent="0.4">
      <c r="B56" s="92" t="s">
        <v>906</v>
      </c>
      <c r="C56" s="46">
        <v>107.0656513274336</v>
      </c>
      <c r="E56"/>
    </row>
    <row r="57" spans="1:5" x14ac:dyDescent="0.4">
      <c r="B57" s="65" t="s">
        <v>903</v>
      </c>
      <c r="C57" s="46">
        <v>43.280707964601767</v>
      </c>
      <c r="E57"/>
    </row>
    <row r="58" spans="1:5" x14ac:dyDescent="0.4">
      <c r="B58" s="92" t="s">
        <v>906</v>
      </c>
      <c r="C58" s="46">
        <v>43.280707964601767</v>
      </c>
      <c r="E58"/>
    </row>
    <row r="59" spans="1:5" x14ac:dyDescent="0.4">
      <c r="B59" s="65" t="s">
        <v>888</v>
      </c>
      <c r="C59" s="46">
        <v>150.34635929203537</v>
      </c>
      <c r="E59"/>
    </row>
    <row r="60" spans="1:5" x14ac:dyDescent="0.4">
      <c r="B60"/>
      <c r="C60" s="46"/>
      <c r="E60"/>
    </row>
    <row r="61" spans="1:5" x14ac:dyDescent="0.4">
      <c r="B61"/>
      <c r="C61" s="46"/>
      <c r="E61"/>
    </row>
    <row r="62" spans="1:5" x14ac:dyDescent="0.4">
      <c r="B62"/>
    </row>
    <row r="63" spans="1:5" x14ac:dyDescent="0.4">
      <c r="B63"/>
    </row>
    <row r="64" spans="1:5" x14ac:dyDescent="0.4">
      <c r="B64"/>
    </row>
    <row r="65" spans="2:2" x14ac:dyDescent="0.4">
      <c r="B65"/>
    </row>
    <row r="66" spans="2:2" x14ac:dyDescent="0.4">
      <c r="B66"/>
    </row>
    <row r="67" spans="2:2" x14ac:dyDescent="0.4">
      <c r="B67"/>
    </row>
    <row r="68" spans="2:2" x14ac:dyDescent="0.4">
      <c r="B68"/>
    </row>
    <row r="69" spans="2:2" x14ac:dyDescent="0.4">
      <c r="B69"/>
    </row>
    <row r="70" spans="2:2" x14ac:dyDescent="0.4">
      <c r="B70"/>
    </row>
    <row r="71" spans="2:2" x14ac:dyDescent="0.4">
      <c r="B71"/>
    </row>
    <row r="72" spans="2:2" x14ac:dyDescent="0.4">
      <c r="B72"/>
    </row>
    <row r="73" spans="2:2" x14ac:dyDescent="0.4">
      <c r="B73"/>
    </row>
    <row r="74" spans="2:2" x14ac:dyDescent="0.4">
      <c r="B74"/>
    </row>
    <row r="75" spans="2:2" x14ac:dyDescent="0.4">
      <c r="B75"/>
    </row>
    <row r="76" spans="2:2" x14ac:dyDescent="0.4">
      <c r="B76"/>
    </row>
    <row r="77" spans="2:2" x14ac:dyDescent="0.4">
      <c r="B77"/>
    </row>
    <row r="78" spans="2:2" x14ac:dyDescent="0.4">
      <c r="B78"/>
    </row>
    <row r="79" spans="2:2" x14ac:dyDescent="0.4">
      <c r="B79"/>
    </row>
    <row r="80" spans="2:2" x14ac:dyDescent="0.4">
      <c r="B80"/>
    </row>
    <row r="81" spans="2:2" x14ac:dyDescent="0.4">
      <c r="B81"/>
    </row>
    <row r="82" spans="2:2" x14ac:dyDescent="0.4">
      <c r="B82"/>
    </row>
    <row r="83" spans="2:2" x14ac:dyDescent="0.4">
      <c r="B83"/>
    </row>
    <row r="84" spans="2:2" x14ac:dyDescent="0.4">
      <c r="B84"/>
    </row>
    <row r="85" spans="2:2" x14ac:dyDescent="0.4">
      <c r="B85"/>
    </row>
    <row r="86" spans="2:2" x14ac:dyDescent="0.4">
      <c r="B86"/>
    </row>
    <row r="87" spans="2:2" x14ac:dyDescent="0.4">
      <c r="B87"/>
    </row>
    <row r="88" spans="2:2" x14ac:dyDescent="0.4">
      <c r="B88"/>
    </row>
    <row r="89" spans="2:2" x14ac:dyDescent="0.4">
      <c r="B89"/>
    </row>
    <row r="90" spans="2:2" x14ac:dyDescent="0.4">
      <c r="B90"/>
    </row>
    <row r="91" spans="2:2" x14ac:dyDescent="0.4">
      <c r="B91"/>
    </row>
    <row r="92" spans="2:2" x14ac:dyDescent="0.4">
      <c r="B92"/>
    </row>
    <row r="93" spans="2:2" x14ac:dyDescent="0.4">
      <c r="B93"/>
    </row>
    <row r="94" spans="2:2" x14ac:dyDescent="0.4">
      <c r="B94"/>
    </row>
    <row r="95" spans="2:2" x14ac:dyDescent="0.4">
      <c r="B95"/>
    </row>
    <row r="96" spans="2:2" x14ac:dyDescent="0.4">
      <c r="B96"/>
    </row>
    <row r="97" spans="2:2" x14ac:dyDescent="0.4">
      <c r="B97"/>
    </row>
    <row r="98" spans="2:2" x14ac:dyDescent="0.4">
      <c r="B98"/>
    </row>
    <row r="99" spans="2:2" x14ac:dyDescent="0.4">
      <c r="B99"/>
    </row>
    <row r="100" spans="2:2" x14ac:dyDescent="0.4">
      <c r="B100"/>
    </row>
    <row r="101" spans="2:2" x14ac:dyDescent="0.4">
      <c r="B101"/>
    </row>
    <row r="102" spans="2:2" x14ac:dyDescent="0.4">
      <c r="B102"/>
    </row>
    <row r="103" spans="2:2" x14ac:dyDescent="0.4">
      <c r="B103"/>
    </row>
    <row r="104" spans="2:2" x14ac:dyDescent="0.4">
      <c r="B104"/>
    </row>
    <row r="105" spans="2:2" x14ac:dyDescent="0.4">
      <c r="B105"/>
    </row>
    <row r="106" spans="2:2" x14ac:dyDescent="0.4">
      <c r="B106"/>
    </row>
    <row r="107" spans="2:2" x14ac:dyDescent="0.4">
      <c r="B107"/>
    </row>
    <row r="108" spans="2:2" x14ac:dyDescent="0.4">
      <c r="B108"/>
    </row>
    <row r="109" spans="2:2" x14ac:dyDescent="0.4">
      <c r="B109"/>
    </row>
    <row r="110" spans="2:2" x14ac:dyDescent="0.4">
      <c r="B110"/>
    </row>
    <row r="111" spans="2:2" x14ac:dyDescent="0.4">
      <c r="B111"/>
    </row>
    <row r="112" spans="2:2" x14ac:dyDescent="0.4">
      <c r="B112"/>
    </row>
    <row r="113" spans="2:2" x14ac:dyDescent="0.4">
      <c r="B113"/>
    </row>
    <row r="114" spans="2:2" x14ac:dyDescent="0.4">
      <c r="B114"/>
    </row>
    <row r="115" spans="2:2" x14ac:dyDescent="0.4">
      <c r="B115"/>
    </row>
    <row r="116" spans="2:2" x14ac:dyDescent="0.4">
      <c r="B116"/>
    </row>
    <row r="117" spans="2:2" x14ac:dyDescent="0.4">
      <c r="B117"/>
    </row>
    <row r="118" spans="2:2" x14ac:dyDescent="0.4">
      <c r="B118"/>
    </row>
    <row r="119" spans="2:2" x14ac:dyDescent="0.4">
      <c r="B119"/>
    </row>
    <row r="120" spans="2:2" x14ac:dyDescent="0.4">
      <c r="B120"/>
    </row>
    <row r="121" spans="2:2" x14ac:dyDescent="0.4">
      <c r="B121"/>
    </row>
    <row r="122" spans="2:2" x14ac:dyDescent="0.4">
      <c r="B122"/>
    </row>
    <row r="123" spans="2:2" x14ac:dyDescent="0.4">
      <c r="B123"/>
    </row>
    <row r="124" spans="2:2" x14ac:dyDescent="0.4">
      <c r="B124"/>
    </row>
    <row r="125" spans="2:2" x14ac:dyDescent="0.4">
      <c r="B125"/>
    </row>
    <row r="126" spans="2:2" x14ac:dyDescent="0.4">
      <c r="B126"/>
    </row>
    <row r="127" spans="2:2" x14ac:dyDescent="0.4">
      <c r="B127"/>
    </row>
    <row r="128" spans="2:2" x14ac:dyDescent="0.4">
      <c r="B128"/>
    </row>
    <row r="129" spans="2:2" x14ac:dyDescent="0.4">
      <c r="B129"/>
    </row>
    <row r="130" spans="2:2" x14ac:dyDescent="0.4">
      <c r="B130"/>
    </row>
    <row r="131" spans="2:2" x14ac:dyDescent="0.4">
      <c r="B131"/>
    </row>
    <row r="132" spans="2:2" x14ac:dyDescent="0.4">
      <c r="B132"/>
    </row>
    <row r="133" spans="2:2" x14ac:dyDescent="0.4">
      <c r="B133"/>
    </row>
    <row r="134" spans="2:2" x14ac:dyDescent="0.4">
      <c r="B134"/>
    </row>
    <row r="135" spans="2:2" x14ac:dyDescent="0.4">
      <c r="B135"/>
    </row>
    <row r="136" spans="2:2" x14ac:dyDescent="0.4">
      <c r="B136"/>
    </row>
    <row r="137" spans="2:2" x14ac:dyDescent="0.4">
      <c r="B137"/>
    </row>
    <row r="138" spans="2:2" x14ac:dyDescent="0.4">
      <c r="B138"/>
    </row>
    <row r="139" spans="2:2" x14ac:dyDescent="0.4">
      <c r="B139"/>
    </row>
    <row r="140" spans="2:2" x14ac:dyDescent="0.4">
      <c r="B140"/>
    </row>
    <row r="141" spans="2:2" x14ac:dyDescent="0.4">
      <c r="B141"/>
    </row>
    <row r="142" spans="2:2" x14ac:dyDescent="0.4">
      <c r="B142"/>
    </row>
    <row r="143" spans="2:2" x14ac:dyDescent="0.4">
      <c r="B143"/>
    </row>
    <row r="144" spans="2:2" x14ac:dyDescent="0.4">
      <c r="B144"/>
    </row>
    <row r="145" spans="2:2" x14ac:dyDescent="0.4">
      <c r="B145"/>
    </row>
    <row r="146" spans="2:2" x14ac:dyDescent="0.4">
      <c r="B146"/>
    </row>
    <row r="147" spans="2:2" x14ac:dyDescent="0.4">
      <c r="B147"/>
    </row>
    <row r="148" spans="2:2" x14ac:dyDescent="0.4">
      <c r="B148"/>
    </row>
    <row r="149" spans="2:2" x14ac:dyDescent="0.4">
      <c r="B149"/>
    </row>
    <row r="150" spans="2:2" x14ac:dyDescent="0.4">
      <c r="B150"/>
    </row>
    <row r="151" spans="2:2" x14ac:dyDescent="0.4">
      <c r="B151"/>
    </row>
    <row r="152" spans="2:2" x14ac:dyDescent="0.4">
      <c r="B152"/>
    </row>
    <row r="153" spans="2:2" x14ac:dyDescent="0.4">
      <c r="B153"/>
    </row>
    <row r="154" spans="2:2" x14ac:dyDescent="0.4">
      <c r="B154"/>
    </row>
    <row r="155" spans="2:2" x14ac:dyDescent="0.4">
      <c r="B155"/>
    </row>
    <row r="156" spans="2:2" x14ac:dyDescent="0.4">
      <c r="B156"/>
    </row>
    <row r="157" spans="2:2" x14ac:dyDescent="0.4">
      <c r="B157"/>
    </row>
    <row r="158" spans="2:2" x14ac:dyDescent="0.4">
      <c r="B158"/>
    </row>
    <row r="159" spans="2:2" x14ac:dyDescent="0.4">
      <c r="B159"/>
    </row>
    <row r="160" spans="2:2" x14ac:dyDescent="0.4">
      <c r="B160"/>
    </row>
    <row r="161" spans="2:2" x14ac:dyDescent="0.4">
      <c r="B161"/>
    </row>
    <row r="162" spans="2:2" x14ac:dyDescent="0.4">
      <c r="B162"/>
    </row>
    <row r="163" spans="2:2" x14ac:dyDescent="0.4">
      <c r="B163"/>
    </row>
    <row r="164" spans="2:2" x14ac:dyDescent="0.4">
      <c r="B164"/>
    </row>
    <row r="165" spans="2:2" x14ac:dyDescent="0.4">
      <c r="B165"/>
    </row>
    <row r="166" spans="2:2" x14ac:dyDescent="0.4">
      <c r="B166"/>
    </row>
    <row r="167" spans="2:2" x14ac:dyDescent="0.4">
      <c r="B167"/>
    </row>
    <row r="168" spans="2:2" x14ac:dyDescent="0.4">
      <c r="B168"/>
    </row>
    <row r="169" spans="2:2" x14ac:dyDescent="0.4">
      <c r="B169"/>
    </row>
    <row r="170" spans="2:2" x14ac:dyDescent="0.4">
      <c r="B170"/>
    </row>
    <row r="171" spans="2:2" x14ac:dyDescent="0.4">
      <c r="B171"/>
    </row>
    <row r="172" spans="2:2" x14ac:dyDescent="0.4">
      <c r="B172"/>
    </row>
    <row r="173" spans="2:2" x14ac:dyDescent="0.4">
      <c r="B173"/>
    </row>
    <row r="174" spans="2:2" x14ac:dyDescent="0.4">
      <c r="B174"/>
    </row>
    <row r="175" spans="2:2" x14ac:dyDescent="0.4">
      <c r="B175"/>
    </row>
    <row r="176" spans="2:2" x14ac:dyDescent="0.4">
      <c r="B176"/>
    </row>
    <row r="177" spans="2:2" x14ac:dyDescent="0.4">
      <c r="B177"/>
    </row>
    <row r="178" spans="2:2" x14ac:dyDescent="0.4">
      <c r="B178"/>
    </row>
    <row r="179" spans="2:2" x14ac:dyDescent="0.4">
      <c r="B179"/>
    </row>
    <row r="180" spans="2:2" x14ac:dyDescent="0.4">
      <c r="B180"/>
    </row>
    <row r="181" spans="2:2" x14ac:dyDescent="0.4">
      <c r="B181"/>
    </row>
    <row r="182" spans="2:2" x14ac:dyDescent="0.4">
      <c r="B182"/>
    </row>
    <row r="183" spans="2:2" x14ac:dyDescent="0.4">
      <c r="B183"/>
    </row>
    <row r="184" spans="2:2" x14ac:dyDescent="0.4">
      <c r="B184"/>
    </row>
    <row r="185" spans="2:2" x14ac:dyDescent="0.4">
      <c r="B185"/>
    </row>
    <row r="186" spans="2:2" x14ac:dyDescent="0.4">
      <c r="B186"/>
    </row>
    <row r="187" spans="2:2" x14ac:dyDescent="0.4">
      <c r="B187"/>
    </row>
    <row r="188" spans="2:2" x14ac:dyDescent="0.4">
      <c r="B188"/>
    </row>
    <row r="189" spans="2:2" x14ac:dyDescent="0.4">
      <c r="B189"/>
    </row>
    <row r="190" spans="2:2" x14ac:dyDescent="0.4">
      <c r="B190"/>
    </row>
    <row r="191" spans="2:2" x14ac:dyDescent="0.4">
      <c r="B191"/>
    </row>
    <row r="192" spans="2:2" x14ac:dyDescent="0.4">
      <c r="B192"/>
    </row>
    <row r="193" spans="2:2" x14ac:dyDescent="0.4">
      <c r="B193"/>
    </row>
    <row r="194" spans="2:2" x14ac:dyDescent="0.4">
      <c r="B194"/>
    </row>
    <row r="195" spans="2:2" x14ac:dyDescent="0.4">
      <c r="B195"/>
    </row>
    <row r="196" spans="2:2" x14ac:dyDescent="0.4">
      <c r="B196"/>
    </row>
    <row r="197" spans="2:2" x14ac:dyDescent="0.4">
      <c r="B197"/>
    </row>
    <row r="198" spans="2:2" x14ac:dyDescent="0.4">
      <c r="B198"/>
    </row>
    <row r="199" spans="2:2" x14ac:dyDescent="0.4">
      <c r="B199"/>
    </row>
    <row r="200" spans="2:2" x14ac:dyDescent="0.4">
      <c r="B200"/>
    </row>
    <row r="201" spans="2:2" x14ac:dyDescent="0.4">
      <c r="B201"/>
    </row>
    <row r="202" spans="2:2" x14ac:dyDescent="0.4">
      <c r="B202"/>
    </row>
    <row r="203" spans="2:2" x14ac:dyDescent="0.4">
      <c r="B203"/>
    </row>
    <row r="204" spans="2:2" x14ac:dyDescent="0.4">
      <c r="B204"/>
    </row>
    <row r="205" spans="2:2" x14ac:dyDescent="0.4">
      <c r="B205"/>
    </row>
    <row r="206" spans="2:2" x14ac:dyDescent="0.4">
      <c r="B206"/>
    </row>
    <row r="207" spans="2:2" x14ac:dyDescent="0.4">
      <c r="B207"/>
    </row>
    <row r="208" spans="2:2" x14ac:dyDescent="0.4">
      <c r="B208"/>
    </row>
    <row r="209" spans="2:2" x14ac:dyDescent="0.4">
      <c r="B209"/>
    </row>
    <row r="210" spans="2:2" x14ac:dyDescent="0.4">
      <c r="B210"/>
    </row>
    <row r="211" spans="2:2" x14ac:dyDescent="0.4">
      <c r="B211"/>
    </row>
    <row r="212" spans="2:2" x14ac:dyDescent="0.4">
      <c r="B212"/>
    </row>
    <row r="213" spans="2:2" x14ac:dyDescent="0.4">
      <c r="B213"/>
    </row>
    <row r="214" spans="2:2" x14ac:dyDescent="0.4">
      <c r="B214"/>
    </row>
    <row r="215" spans="2:2" x14ac:dyDescent="0.4">
      <c r="B215"/>
    </row>
    <row r="216" spans="2:2" x14ac:dyDescent="0.4">
      <c r="B216"/>
    </row>
    <row r="217" spans="2:2" x14ac:dyDescent="0.4">
      <c r="B217"/>
    </row>
    <row r="218" spans="2:2" x14ac:dyDescent="0.4">
      <c r="B218"/>
    </row>
    <row r="219" spans="2:2" x14ac:dyDescent="0.4">
      <c r="B219"/>
    </row>
    <row r="220" spans="2:2" x14ac:dyDescent="0.4">
      <c r="B220"/>
    </row>
    <row r="221" spans="2:2" x14ac:dyDescent="0.4">
      <c r="B221"/>
    </row>
    <row r="222" spans="2:2" x14ac:dyDescent="0.4">
      <c r="B222"/>
    </row>
    <row r="223" spans="2:2" x14ac:dyDescent="0.4">
      <c r="B223"/>
    </row>
    <row r="224" spans="2:2" x14ac:dyDescent="0.4">
      <c r="B224"/>
    </row>
    <row r="225" spans="2:2" x14ac:dyDescent="0.4">
      <c r="B225"/>
    </row>
    <row r="226" spans="2:2" x14ac:dyDescent="0.4">
      <c r="B226"/>
    </row>
    <row r="227" spans="2:2" x14ac:dyDescent="0.4">
      <c r="B227"/>
    </row>
    <row r="228" spans="2:2" x14ac:dyDescent="0.4">
      <c r="B228"/>
    </row>
    <row r="229" spans="2:2" x14ac:dyDescent="0.4">
      <c r="B229"/>
    </row>
    <row r="230" spans="2:2" x14ac:dyDescent="0.4">
      <c r="B230"/>
    </row>
    <row r="231" spans="2:2" x14ac:dyDescent="0.4">
      <c r="B231"/>
    </row>
    <row r="232" spans="2:2" x14ac:dyDescent="0.4">
      <c r="B232"/>
    </row>
    <row r="233" spans="2:2" x14ac:dyDescent="0.4">
      <c r="B233"/>
    </row>
    <row r="234" spans="2:2" x14ac:dyDescent="0.4">
      <c r="B234"/>
    </row>
    <row r="235" spans="2:2" x14ac:dyDescent="0.4">
      <c r="B235"/>
    </row>
    <row r="236" spans="2:2" x14ac:dyDescent="0.4">
      <c r="B236"/>
    </row>
    <row r="237" spans="2:2" x14ac:dyDescent="0.4">
      <c r="B237"/>
    </row>
    <row r="238" spans="2:2" x14ac:dyDescent="0.4">
      <c r="B238"/>
    </row>
    <row r="239" spans="2:2" x14ac:dyDescent="0.4">
      <c r="B239"/>
    </row>
    <row r="240" spans="2:2" x14ac:dyDescent="0.4">
      <c r="B240"/>
    </row>
    <row r="241" spans="2:2" x14ac:dyDescent="0.4">
      <c r="B241"/>
    </row>
    <row r="242" spans="2:2" x14ac:dyDescent="0.4">
      <c r="B242"/>
    </row>
    <row r="243" spans="2:2" x14ac:dyDescent="0.4">
      <c r="B243"/>
    </row>
    <row r="244" spans="2:2" x14ac:dyDescent="0.4">
      <c r="B244"/>
    </row>
    <row r="245" spans="2:2" x14ac:dyDescent="0.4">
      <c r="B245"/>
    </row>
    <row r="246" spans="2:2" x14ac:dyDescent="0.4">
      <c r="B246"/>
    </row>
    <row r="247" spans="2:2" x14ac:dyDescent="0.4">
      <c r="B247"/>
    </row>
    <row r="248" spans="2:2" x14ac:dyDescent="0.4">
      <c r="B248"/>
    </row>
    <row r="249" spans="2:2" x14ac:dyDescent="0.4">
      <c r="B249"/>
    </row>
    <row r="250" spans="2:2" x14ac:dyDescent="0.4">
      <c r="B250"/>
    </row>
    <row r="251" spans="2:2" x14ac:dyDescent="0.4">
      <c r="B251"/>
    </row>
    <row r="252" spans="2:2" x14ac:dyDescent="0.4">
      <c r="B252"/>
    </row>
    <row r="253" spans="2:2" x14ac:dyDescent="0.4">
      <c r="B253"/>
    </row>
    <row r="254" spans="2:2" x14ac:dyDescent="0.4">
      <c r="B254"/>
    </row>
    <row r="255" spans="2:2" x14ac:dyDescent="0.4">
      <c r="B255"/>
    </row>
    <row r="256" spans="2:2" x14ac:dyDescent="0.4">
      <c r="B256"/>
    </row>
    <row r="257" spans="2:2" x14ac:dyDescent="0.4">
      <c r="B257"/>
    </row>
    <row r="258" spans="2:2" x14ac:dyDescent="0.4">
      <c r="B258"/>
    </row>
    <row r="259" spans="2:2" x14ac:dyDescent="0.4">
      <c r="B259"/>
    </row>
    <row r="260" spans="2:2" x14ac:dyDescent="0.4">
      <c r="B260"/>
    </row>
    <row r="261" spans="2:2" x14ac:dyDescent="0.4">
      <c r="B261"/>
    </row>
    <row r="262" spans="2:2" x14ac:dyDescent="0.4">
      <c r="B262"/>
    </row>
    <row r="263" spans="2:2" x14ac:dyDescent="0.4">
      <c r="B263"/>
    </row>
    <row r="264" spans="2:2" x14ac:dyDescent="0.4">
      <c r="B264"/>
    </row>
    <row r="265" spans="2:2" x14ac:dyDescent="0.4">
      <c r="B265"/>
    </row>
    <row r="266" spans="2:2" x14ac:dyDescent="0.4">
      <c r="B266"/>
    </row>
    <row r="267" spans="2:2" x14ac:dyDescent="0.4">
      <c r="B267"/>
    </row>
    <row r="268" spans="2:2" x14ac:dyDescent="0.4">
      <c r="B268"/>
    </row>
    <row r="269" spans="2:2" x14ac:dyDescent="0.4">
      <c r="B269"/>
    </row>
    <row r="270" spans="2:2" x14ac:dyDescent="0.4">
      <c r="B270"/>
    </row>
    <row r="271" spans="2:2" x14ac:dyDescent="0.4">
      <c r="B271"/>
    </row>
    <row r="272" spans="2:2" x14ac:dyDescent="0.4">
      <c r="B272"/>
    </row>
    <row r="273" spans="2:2" x14ac:dyDescent="0.4">
      <c r="B273"/>
    </row>
    <row r="274" spans="2:2" x14ac:dyDescent="0.4">
      <c r="B274"/>
    </row>
    <row r="275" spans="2:2" x14ac:dyDescent="0.4">
      <c r="B275"/>
    </row>
    <row r="276" spans="2:2" x14ac:dyDescent="0.4">
      <c r="B276"/>
    </row>
    <row r="277" spans="2:2" x14ac:dyDescent="0.4">
      <c r="B277"/>
    </row>
    <row r="278" spans="2:2" x14ac:dyDescent="0.4">
      <c r="B278"/>
    </row>
    <row r="279" spans="2:2" x14ac:dyDescent="0.4">
      <c r="B279"/>
    </row>
    <row r="280" spans="2:2" x14ac:dyDescent="0.4">
      <c r="B280"/>
    </row>
    <row r="281" spans="2:2" x14ac:dyDescent="0.4">
      <c r="B281"/>
    </row>
    <row r="282" spans="2:2" x14ac:dyDescent="0.4">
      <c r="B282"/>
    </row>
    <row r="283" spans="2:2" x14ac:dyDescent="0.4">
      <c r="B283"/>
    </row>
    <row r="284" spans="2:2" x14ac:dyDescent="0.4">
      <c r="B284"/>
    </row>
    <row r="285" spans="2:2" x14ac:dyDescent="0.4">
      <c r="B285"/>
    </row>
    <row r="286" spans="2:2" x14ac:dyDescent="0.4">
      <c r="B286"/>
    </row>
    <row r="287" spans="2:2" x14ac:dyDescent="0.4">
      <c r="B287"/>
    </row>
    <row r="288" spans="2:2" x14ac:dyDescent="0.4">
      <c r="B288"/>
    </row>
    <row r="289" spans="2:2" x14ac:dyDescent="0.4">
      <c r="B289"/>
    </row>
    <row r="290" spans="2:2" x14ac:dyDescent="0.4">
      <c r="B290"/>
    </row>
    <row r="291" spans="2:2" x14ac:dyDescent="0.4">
      <c r="B291"/>
    </row>
    <row r="292" spans="2:2" x14ac:dyDescent="0.4">
      <c r="B292"/>
    </row>
    <row r="293" spans="2:2" x14ac:dyDescent="0.4">
      <c r="B293"/>
    </row>
    <row r="294" spans="2:2" x14ac:dyDescent="0.4">
      <c r="B294"/>
    </row>
    <row r="295" spans="2:2" x14ac:dyDescent="0.4">
      <c r="B295"/>
    </row>
    <row r="296" spans="2:2" x14ac:dyDescent="0.4">
      <c r="B296"/>
    </row>
    <row r="297" spans="2:2" x14ac:dyDescent="0.4">
      <c r="B297"/>
    </row>
    <row r="298" spans="2:2" x14ac:dyDescent="0.4">
      <c r="B298"/>
    </row>
    <row r="299" spans="2:2" x14ac:dyDescent="0.4">
      <c r="B299"/>
    </row>
    <row r="300" spans="2:2" x14ac:dyDescent="0.4">
      <c r="B300"/>
    </row>
    <row r="301" spans="2:2" x14ac:dyDescent="0.4">
      <c r="B301"/>
    </row>
    <row r="302" spans="2:2" x14ac:dyDescent="0.4">
      <c r="B302"/>
    </row>
    <row r="303" spans="2:2" x14ac:dyDescent="0.4">
      <c r="B303"/>
    </row>
    <row r="304" spans="2:2" x14ac:dyDescent="0.4">
      <c r="B304"/>
    </row>
    <row r="305" spans="2:2" x14ac:dyDescent="0.4">
      <c r="B305"/>
    </row>
    <row r="306" spans="2:2" x14ac:dyDescent="0.4">
      <c r="B306"/>
    </row>
    <row r="307" spans="2:2" x14ac:dyDescent="0.4">
      <c r="B307"/>
    </row>
    <row r="308" spans="2:2" x14ac:dyDescent="0.4">
      <c r="B308"/>
    </row>
    <row r="309" spans="2:2" x14ac:dyDescent="0.4">
      <c r="B309"/>
    </row>
    <row r="310" spans="2:2" x14ac:dyDescent="0.4">
      <c r="B310"/>
    </row>
    <row r="311" spans="2:2" x14ac:dyDescent="0.4">
      <c r="B311"/>
    </row>
    <row r="312" spans="2:2" x14ac:dyDescent="0.4">
      <c r="B312"/>
    </row>
    <row r="313" spans="2:2" x14ac:dyDescent="0.4">
      <c r="B313"/>
    </row>
    <row r="314" spans="2:2" x14ac:dyDescent="0.4">
      <c r="B314"/>
    </row>
    <row r="315" spans="2:2" x14ac:dyDescent="0.4">
      <c r="B315"/>
    </row>
    <row r="316" spans="2:2" x14ac:dyDescent="0.4">
      <c r="B316"/>
    </row>
    <row r="317" spans="2:2" x14ac:dyDescent="0.4">
      <c r="B317"/>
    </row>
    <row r="318" spans="2:2" x14ac:dyDescent="0.4">
      <c r="B318"/>
    </row>
    <row r="319" spans="2:2" x14ac:dyDescent="0.4">
      <c r="B319"/>
    </row>
    <row r="320" spans="2:2" x14ac:dyDescent="0.4">
      <c r="B320"/>
    </row>
    <row r="321" spans="2:2" x14ac:dyDescent="0.4">
      <c r="B321"/>
    </row>
    <row r="322" spans="2:2" x14ac:dyDescent="0.4">
      <c r="B322"/>
    </row>
    <row r="323" spans="2:2" x14ac:dyDescent="0.4">
      <c r="B323"/>
    </row>
    <row r="324" spans="2:2" x14ac:dyDescent="0.4">
      <c r="B324"/>
    </row>
    <row r="325" spans="2:2" x14ac:dyDescent="0.4">
      <c r="B325"/>
    </row>
    <row r="326" spans="2:2" x14ac:dyDescent="0.4">
      <c r="B326"/>
    </row>
    <row r="327" spans="2:2" x14ac:dyDescent="0.4">
      <c r="B327"/>
    </row>
    <row r="328" spans="2:2" x14ac:dyDescent="0.4">
      <c r="B328"/>
    </row>
    <row r="329" spans="2:2" x14ac:dyDescent="0.4">
      <c r="B329"/>
    </row>
    <row r="330" spans="2:2" x14ac:dyDescent="0.4">
      <c r="B330"/>
    </row>
    <row r="331" spans="2:2" x14ac:dyDescent="0.4">
      <c r="B331"/>
    </row>
    <row r="332" spans="2:2" x14ac:dyDescent="0.4">
      <c r="B332"/>
    </row>
    <row r="333" spans="2:2" x14ac:dyDescent="0.4">
      <c r="B333"/>
    </row>
    <row r="334" spans="2:2" x14ac:dyDescent="0.4">
      <c r="B334"/>
    </row>
    <row r="335" spans="2:2" x14ac:dyDescent="0.4">
      <c r="B335"/>
    </row>
    <row r="336" spans="2:2" x14ac:dyDescent="0.4">
      <c r="B336"/>
    </row>
    <row r="337" spans="2:2" x14ac:dyDescent="0.4">
      <c r="B337"/>
    </row>
    <row r="338" spans="2:2" x14ac:dyDescent="0.4">
      <c r="B338"/>
    </row>
    <row r="339" spans="2:2" x14ac:dyDescent="0.4">
      <c r="B339"/>
    </row>
    <row r="340" spans="2:2" x14ac:dyDescent="0.4">
      <c r="B340"/>
    </row>
    <row r="341" spans="2:2" x14ac:dyDescent="0.4">
      <c r="B341"/>
    </row>
    <row r="342" spans="2:2" x14ac:dyDescent="0.4">
      <c r="B342"/>
    </row>
    <row r="343" spans="2:2" x14ac:dyDescent="0.4">
      <c r="B343"/>
    </row>
    <row r="344" spans="2:2" x14ac:dyDescent="0.4">
      <c r="B344"/>
    </row>
    <row r="345" spans="2:2" x14ac:dyDescent="0.4">
      <c r="B345"/>
    </row>
    <row r="346" spans="2:2" x14ac:dyDescent="0.4">
      <c r="B346"/>
    </row>
    <row r="347" spans="2:2" x14ac:dyDescent="0.4">
      <c r="B347"/>
    </row>
    <row r="348" spans="2:2" x14ac:dyDescent="0.4">
      <c r="B348"/>
    </row>
    <row r="349" spans="2:2" x14ac:dyDescent="0.4">
      <c r="B349"/>
    </row>
    <row r="350" spans="2:2" x14ac:dyDescent="0.4">
      <c r="B350"/>
    </row>
    <row r="351" spans="2:2" x14ac:dyDescent="0.4">
      <c r="B351"/>
    </row>
    <row r="352" spans="2:2" x14ac:dyDescent="0.4">
      <c r="B352"/>
    </row>
    <row r="353" spans="2:2" x14ac:dyDescent="0.4">
      <c r="B353"/>
    </row>
    <row r="354" spans="2:2" x14ac:dyDescent="0.4">
      <c r="B354"/>
    </row>
    <row r="355" spans="2:2" x14ac:dyDescent="0.4">
      <c r="B355"/>
    </row>
    <row r="356" spans="2:2" x14ac:dyDescent="0.4">
      <c r="B356"/>
    </row>
    <row r="357" spans="2:2" x14ac:dyDescent="0.4">
      <c r="B357"/>
    </row>
    <row r="358" spans="2:2" x14ac:dyDescent="0.4">
      <c r="B358"/>
    </row>
    <row r="359" spans="2:2" x14ac:dyDescent="0.4">
      <c r="B359"/>
    </row>
    <row r="360" spans="2:2" x14ac:dyDescent="0.4">
      <c r="B360"/>
    </row>
    <row r="361" spans="2:2" x14ac:dyDescent="0.4">
      <c r="B361"/>
    </row>
    <row r="362" spans="2:2" x14ac:dyDescent="0.4">
      <c r="B362"/>
    </row>
    <row r="363" spans="2:2" x14ac:dyDescent="0.4">
      <c r="B363"/>
    </row>
    <row r="364" spans="2:2" x14ac:dyDescent="0.4">
      <c r="B364"/>
    </row>
    <row r="365" spans="2:2" x14ac:dyDescent="0.4">
      <c r="B365"/>
    </row>
    <row r="366" spans="2:2" x14ac:dyDescent="0.4">
      <c r="B366"/>
    </row>
    <row r="367" spans="2:2" x14ac:dyDescent="0.4">
      <c r="B367"/>
    </row>
    <row r="368" spans="2:2" x14ac:dyDescent="0.4">
      <c r="B368"/>
    </row>
    <row r="369" spans="2:2" x14ac:dyDescent="0.4">
      <c r="B369"/>
    </row>
    <row r="370" spans="2:2" x14ac:dyDescent="0.4">
      <c r="B370"/>
    </row>
    <row r="371" spans="2:2" x14ac:dyDescent="0.4">
      <c r="B371"/>
    </row>
    <row r="372" spans="2:2" x14ac:dyDescent="0.4">
      <c r="B372"/>
    </row>
    <row r="373" spans="2:2" x14ac:dyDescent="0.4">
      <c r="B373"/>
    </row>
    <row r="374" spans="2:2" x14ac:dyDescent="0.4">
      <c r="B374"/>
    </row>
    <row r="375" spans="2:2" x14ac:dyDescent="0.4">
      <c r="B375"/>
    </row>
    <row r="376" spans="2:2" x14ac:dyDescent="0.4">
      <c r="B376"/>
    </row>
    <row r="377" spans="2:2" x14ac:dyDescent="0.4">
      <c r="B377"/>
    </row>
    <row r="378" spans="2:2" x14ac:dyDescent="0.4">
      <c r="B378"/>
    </row>
    <row r="379" spans="2:2" x14ac:dyDescent="0.4">
      <c r="B379"/>
    </row>
    <row r="380" spans="2:2" x14ac:dyDescent="0.4">
      <c r="B380"/>
    </row>
    <row r="381" spans="2:2" x14ac:dyDescent="0.4">
      <c r="B381"/>
    </row>
    <row r="382" spans="2:2" x14ac:dyDescent="0.4">
      <c r="B382"/>
    </row>
    <row r="383" spans="2:2" x14ac:dyDescent="0.4">
      <c r="B383"/>
    </row>
    <row r="384" spans="2:2" x14ac:dyDescent="0.4">
      <c r="B384"/>
    </row>
    <row r="385" spans="2:10" x14ac:dyDescent="0.4">
      <c r="B385"/>
    </row>
    <row r="386" spans="2:10" x14ac:dyDescent="0.4">
      <c r="B386"/>
    </row>
    <row r="387" spans="2:10" x14ac:dyDescent="0.4">
      <c r="B387"/>
    </row>
    <row r="388" spans="2:10" x14ac:dyDescent="0.4">
      <c r="B388"/>
    </row>
    <row r="389" spans="2:10" x14ac:dyDescent="0.4">
      <c r="B389"/>
    </row>
    <row r="390" spans="2:10" x14ac:dyDescent="0.4">
      <c r="B390"/>
    </row>
    <row r="391" spans="2:10" x14ac:dyDescent="0.4">
      <c r="B391"/>
      <c r="J391">
        <f>587.79-149.67-84.57</f>
        <v>353.55</v>
      </c>
    </row>
    <row r="392" spans="2:10" x14ac:dyDescent="0.4">
      <c r="B392"/>
    </row>
    <row r="393" spans="2:10" x14ac:dyDescent="0.4">
      <c r="B393"/>
    </row>
    <row r="394" spans="2:10" x14ac:dyDescent="0.4">
      <c r="B394"/>
    </row>
    <row r="395" spans="2:10" x14ac:dyDescent="0.4">
      <c r="B395"/>
    </row>
    <row r="396" spans="2:10" x14ac:dyDescent="0.4">
      <c r="B396"/>
    </row>
    <row r="397" spans="2:10" x14ac:dyDescent="0.4">
      <c r="B397"/>
    </row>
    <row r="398" spans="2:10" x14ac:dyDescent="0.4">
      <c r="B398"/>
    </row>
    <row r="399" spans="2:10" x14ac:dyDescent="0.4">
      <c r="B399"/>
    </row>
    <row r="400" spans="2:10" x14ac:dyDescent="0.4">
      <c r="B400"/>
    </row>
    <row r="401" spans="2:2" x14ac:dyDescent="0.4">
      <c r="B401"/>
    </row>
    <row r="402" spans="2:2" x14ac:dyDescent="0.4">
      <c r="B402"/>
    </row>
    <row r="403" spans="2:2" x14ac:dyDescent="0.4">
      <c r="B403"/>
    </row>
    <row r="404" spans="2:2" x14ac:dyDescent="0.4">
      <c r="B404"/>
    </row>
    <row r="405" spans="2:2" x14ac:dyDescent="0.4">
      <c r="B405"/>
    </row>
    <row r="406" spans="2:2" x14ac:dyDescent="0.4">
      <c r="B406"/>
    </row>
    <row r="407" spans="2:2" x14ac:dyDescent="0.4">
      <c r="B407"/>
    </row>
    <row r="408" spans="2:2" x14ac:dyDescent="0.4">
      <c r="B408"/>
    </row>
    <row r="409" spans="2:2" x14ac:dyDescent="0.4">
      <c r="B409"/>
    </row>
    <row r="410" spans="2:2" x14ac:dyDescent="0.4">
      <c r="B410"/>
    </row>
    <row r="411" spans="2:2" x14ac:dyDescent="0.4">
      <c r="B411"/>
    </row>
    <row r="412" spans="2:2" x14ac:dyDescent="0.4">
      <c r="B412"/>
    </row>
    <row r="413" spans="2:2" x14ac:dyDescent="0.4">
      <c r="B413"/>
    </row>
    <row r="414" spans="2:2" x14ac:dyDescent="0.4">
      <c r="B414"/>
    </row>
    <row r="415" spans="2:2" x14ac:dyDescent="0.4">
      <c r="B415"/>
    </row>
    <row r="416" spans="2:2" x14ac:dyDescent="0.4">
      <c r="B416"/>
    </row>
    <row r="417" spans="2:2" x14ac:dyDescent="0.4">
      <c r="B417"/>
    </row>
    <row r="418" spans="2:2" x14ac:dyDescent="0.4">
      <c r="B418"/>
    </row>
    <row r="419" spans="2:2" x14ac:dyDescent="0.4">
      <c r="B419"/>
    </row>
    <row r="420" spans="2:2" x14ac:dyDescent="0.4">
      <c r="B420"/>
    </row>
    <row r="421" spans="2:2" x14ac:dyDescent="0.4">
      <c r="B421"/>
    </row>
    <row r="422" spans="2:2" x14ac:dyDescent="0.4">
      <c r="B422"/>
    </row>
    <row r="423" spans="2:2" x14ac:dyDescent="0.4">
      <c r="B423"/>
    </row>
    <row r="424" spans="2:2" x14ac:dyDescent="0.4">
      <c r="B424"/>
    </row>
    <row r="425" spans="2:2" x14ac:dyDescent="0.4">
      <c r="B425"/>
    </row>
    <row r="426" spans="2:2" x14ac:dyDescent="0.4">
      <c r="B426"/>
    </row>
    <row r="427" spans="2:2" x14ac:dyDescent="0.4">
      <c r="B427"/>
    </row>
    <row r="428" spans="2:2" x14ac:dyDescent="0.4">
      <c r="B428"/>
    </row>
    <row r="429" spans="2:2" x14ac:dyDescent="0.4">
      <c r="B429"/>
    </row>
    <row r="430" spans="2:2" x14ac:dyDescent="0.4">
      <c r="B430"/>
    </row>
    <row r="431" spans="2:2" x14ac:dyDescent="0.4">
      <c r="B431"/>
    </row>
    <row r="432" spans="2:2" x14ac:dyDescent="0.4">
      <c r="B432"/>
    </row>
    <row r="433" spans="2:2" x14ac:dyDescent="0.4">
      <c r="B433"/>
    </row>
    <row r="434" spans="2:2" x14ac:dyDescent="0.4">
      <c r="B434"/>
    </row>
    <row r="435" spans="2:2" x14ac:dyDescent="0.4">
      <c r="B435"/>
    </row>
    <row r="436" spans="2:2" x14ac:dyDescent="0.4">
      <c r="B436"/>
    </row>
    <row r="437" spans="2:2" x14ac:dyDescent="0.4">
      <c r="B437"/>
    </row>
    <row r="438" spans="2:2" x14ac:dyDescent="0.4">
      <c r="B438"/>
    </row>
    <row r="439" spans="2:2" x14ac:dyDescent="0.4">
      <c r="B439"/>
    </row>
    <row r="440" spans="2:2" x14ac:dyDescent="0.4">
      <c r="B440"/>
    </row>
    <row r="441" spans="2:2" x14ac:dyDescent="0.4">
      <c r="B441"/>
    </row>
    <row r="442" spans="2:2" x14ac:dyDescent="0.4">
      <c r="B442"/>
    </row>
    <row r="443" spans="2:2" x14ac:dyDescent="0.4">
      <c r="B443"/>
    </row>
    <row r="444" spans="2:2" x14ac:dyDescent="0.4">
      <c r="B444"/>
    </row>
    <row r="445" spans="2:2" x14ac:dyDescent="0.4">
      <c r="B445"/>
    </row>
    <row r="446" spans="2:2" x14ac:dyDescent="0.4">
      <c r="B446"/>
    </row>
    <row r="447" spans="2:2" x14ac:dyDescent="0.4">
      <c r="B447"/>
    </row>
    <row r="448" spans="2:2" x14ac:dyDescent="0.4">
      <c r="B448"/>
    </row>
    <row r="449" spans="2:2" x14ac:dyDescent="0.4">
      <c r="B449"/>
    </row>
    <row r="450" spans="2:2" x14ac:dyDescent="0.4">
      <c r="B450"/>
    </row>
    <row r="451" spans="2:2" x14ac:dyDescent="0.4">
      <c r="B451"/>
    </row>
    <row r="452" spans="2:2" x14ac:dyDescent="0.4">
      <c r="B452"/>
    </row>
    <row r="453" spans="2:2" x14ac:dyDescent="0.4">
      <c r="B453"/>
    </row>
    <row r="454" spans="2:2" x14ac:dyDescent="0.4">
      <c r="B454"/>
    </row>
    <row r="455" spans="2:2" x14ac:dyDescent="0.4">
      <c r="B455"/>
    </row>
    <row r="456" spans="2:2" x14ac:dyDescent="0.4">
      <c r="B456"/>
    </row>
    <row r="457" spans="2:2" x14ac:dyDescent="0.4">
      <c r="B457"/>
    </row>
    <row r="458" spans="2:2" x14ac:dyDescent="0.4">
      <c r="B458"/>
    </row>
    <row r="459" spans="2:2" x14ac:dyDescent="0.4">
      <c r="B459"/>
    </row>
    <row r="460" spans="2:2" x14ac:dyDescent="0.4">
      <c r="B460"/>
    </row>
    <row r="461" spans="2:2" x14ac:dyDescent="0.4">
      <c r="B461"/>
    </row>
    <row r="462" spans="2:2" x14ac:dyDescent="0.4">
      <c r="B462"/>
    </row>
    <row r="463" spans="2:2" x14ac:dyDescent="0.4">
      <c r="B463"/>
    </row>
    <row r="464" spans="2:2" x14ac:dyDescent="0.4">
      <c r="B464"/>
    </row>
    <row r="465" spans="2:2" x14ac:dyDescent="0.4">
      <c r="B465"/>
    </row>
    <row r="466" spans="2:2" x14ac:dyDescent="0.4">
      <c r="B466"/>
    </row>
    <row r="467" spans="2:2" x14ac:dyDescent="0.4">
      <c r="B467"/>
    </row>
    <row r="468" spans="2:2" x14ac:dyDescent="0.4">
      <c r="B468"/>
    </row>
    <row r="469" spans="2:2" x14ac:dyDescent="0.4">
      <c r="B469"/>
    </row>
    <row r="470" spans="2:2" x14ac:dyDescent="0.4">
      <c r="B470"/>
    </row>
    <row r="471" spans="2:2" x14ac:dyDescent="0.4">
      <c r="B471"/>
    </row>
    <row r="472" spans="2:2" x14ac:dyDescent="0.4">
      <c r="B472"/>
    </row>
    <row r="473" spans="2:2" x14ac:dyDescent="0.4">
      <c r="B473"/>
    </row>
    <row r="474" spans="2:2" x14ac:dyDescent="0.4">
      <c r="B474"/>
    </row>
    <row r="475" spans="2:2" x14ac:dyDescent="0.4">
      <c r="B475"/>
    </row>
    <row r="476" spans="2:2" x14ac:dyDescent="0.4">
      <c r="B476"/>
    </row>
    <row r="477" spans="2:2" x14ac:dyDescent="0.4">
      <c r="B477"/>
    </row>
    <row r="478" spans="2:2" x14ac:dyDescent="0.4">
      <c r="B478"/>
    </row>
    <row r="479" spans="2:2" x14ac:dyDescent="0.4">
      <c r="B479"/>
    </row>
    <row r="480" spans="2:2" x14ac:dyDescent="0.4">
      <c r="B480"/>
    </row>
    <row r="481" spans="2:2" x14ac:dyDescent="0.4">
      <c r="B481"/>
    </row>
    <row r="482" spans="2:2" x14ac:dyDescent="0.4">
      <c r="B482"/>
    </row>
    <row r="483" spans="2:2" x14ac:dyDescent="0.4">
      <c r="B483"/>
    </row>
    <row r="484" spans="2:2" x14ac:dyDescent="0.4">
      <c r="B484"/>
    </row>
    <row r="485" spans="2:2" x14ac:dyDescent="0.4">
      <c r="B485"/>
    </row>
    <row r="486" spans="2:2" x14ac:dyDescent="0.4">
      <c r="B486"/>
    </row>
    <row r="487" spans="2:2" x14ac:dyDescent="0.4">
      <c r="B487"/>
    </row>
    <row r="488" spans="2:2" x14ac:dyDescent="0.4">
      <c r="B488"/>
    </row>
    <row r="489" spans="2:2" x14ac:dyDescent="0.4">
      <c r="B489"/>
    </row>
    <row r="490" spans="2:2" x14ac:dyDescent="0.4">
      <c r="B490"/>
    </row>
    <row r="491" spans="2:2" x14ac:dyDescent="0.4">
      <c r="B491"/>
    </row>
    <row r="492" spans="2:2" x14ac:dyDescent="0.4">
      <c r="B492"/>
    </row>
    <row r="493" spans="2:2" x14ac:dyDescent="0.4">
      <c r="B493"/>
    </row>
    <row r="494" spans="2:2" x14ac:dyDescent="0.4">
      <c r="B494"/>
    </row>
    <row r="495" spans="2:2" x14ac:dyDescent="0.4">
      <c r="B495"/>
    </row>
    <row r="496" spans="2:2" x14ac:dyDescent="0.4">
      <c r="B496"/>
    </row>
    <row r="497" spans="2:2" x14ac:dyDescent="0.4">
      <c r="B497"/>
    </row>
    <row r="498" spans="2:2" x14ac:dyDescent="0.4">
      <c r="B498"/>
    </row>
    <row r="499" spans="2:2" x14ac:dyDescent="0.4">
      <c r="B499"/>
    </row>
    <row r="500" spans="2:2" x14ac:dyDescent="0.4">
      <c r="B500"/>
    </row>
    <row r="501" spans="2:2" x14ac:dyDescent="0.4">
      <c r="B501"/>
    </row>
    <row r="502" spans="2:2" x14ac:dyDescent="0.4">
      <c r="B502"/>
    </row>
    <row r="503" spans="2:2" x14ac:dyDescent="0.4">
      <c r="B503"/>
    </row>
    <row r="504" spans="2:2" x14ac:dyDescent="0.4">
      <c r="B504"/>
    </row>
    <row r="505" spans="2:2" x14ac:dyDescent="0.4">
      <c r="B505"/>
    </row>
    <row r="506" spans="2:2" x14ac:dyDescent="0.4">
      <c r="B506"/>
    </row>
    <row r="507" spans="2:2" x14ac:dyDescent="0.4">
      <c r="B507"/>
    </row>
    <row r="508" spans="2:2" x14ac:dyDescent="0.4">
      <c r="B508"/>
    </row>
    <row r="509" spans="2:2" x14ac:dyDescent="0.4">
      <c r="B509"/>
    </row>
    <row r="510" spans="2:2" x14ac:dyDescent="0.4">
      <c r="B510"/>
    </row>
    <row r="511" spans="2:2" x14ac:dyDescent="0.4">
      <c r="B511"/>
    </row>
    <row r="512" spans="2:2" x14ac:dyDescent="0.4">
      <c r="B512"/>
    </row>
    <row r="513" spans="2:2" x14ac:dyDescent="0.4">
      <c r="B513"/>
    </row>
    <row r="514" spans="2:2" x14ac:dyDescent="0.4">
      <c r="B514"/>
    </row>
    <row r="515" spans="2:2" x14ac:dyDescent="0.4">
      <c r="B515"/>
    </row>
    <row r="516" spans="2:2" x14ac:dyDescent="0.4">
      <c r="B516"/>
    </row>
    <row r="517" spans="2:2" x14ac:dyDescent="0.4">
      <c r="B517"/>
    </row>
    <row r="518" spans="2:2" x14ac:dyDescent="0.4">
      <c r="B518"/>
    </row>
    <row r="519" spans="2:2" x14ac:dyDescent="0.4">
      <c r="B519"/>
    </row>
    <row r="520" spans="2:2" x14ac:dyDescent="0.4">
      <c r="B520"/>
    </row>
    <row r="521" spans="2:2" x14ac:dyDescent="0.4">
      <c r="B521"/>
    </row>
    <row r="522" spans="2:2" x14ac:dyDescent="0.4">
      <c r="B522"/>
    </row>
    <row r="523" spans="2:2" x14ac:dyDescent="0.4">
      <c r="B523"/>
    </row>
    <row r="524" spans="2:2" x14ac:dyDescent="0.4">
      <c r="B524"/>
    </row>
    <row r="525" spans="2:2" x14ac:dyDescent="0.4">
      <c r="B525"/>
    </row>
    <row r="526" spans="2:2" x14ac:dyDescent="0.4">
      <c r="B526"/>
    </row>
    <row r="527" spans="2:2" x14ac:dyDescent="0.4">
      <c r="B527"/>
    </row>
    <row r="528" spans="2:2" x14ac:dyDescent="0.4">
      <c r="B528"/>
    </row>
    <row r="529" spans="2:2" x14ac:dyDescent="0.4">
      <c r="B529"/>
    </row>
    <row r="530" spans="2:2" x14ac:dyDescent="0.4">
      <c r="B530"/>
    </row>
    <row r="531" spans="2:2" x14ac:dyDescent="0.4">
      <c r="B531"/>
    </row>
    <row r="532" spans="2:2" x14ac:dyDescent="0.4">
      <c r="B532"/>
    </row>
    <row r="533" spans="2:2" x14ac:dyDescent="0.4">
      <c r="B533"/>
    </row>
    <row r="534" spans="2:2" x14ac:dyDescent="0.4">
      <c r="B534"/>
    </row>
    <row r="535" spans="2:2" x14ac:dyDescent="0.4">
      <c r="B535"/>
    </row>
    <row r="536" spans="2:2" x14ac:dyDescent="0.4">
      <c r="B536"/>
    </row>
    <row r="537" spans="2:2" x14ac:dyDescent="0.4">
      <c r="B537"/>
    </row>
    <row r="538" spans="2:2" x14ac:dyDescent="0.4">
      <c r="B538"/>
    </row>
    <row r="539" spans="2:2" x14ac:dyDescent="0.4">
      <c r="B539"/>
    </row>
    <row r="540" spans="2:2" x14ac:dyDescent="0.4">
      <c r="B540"/>
    </row>
    <row r="541" spans="2:2" x14ac:dyDescent="0.4">
      <c r="B541"/>
    </row>
    <row r="542" spans="2:2" x14ac:dyDescent="0.4">
      <c r="B542"/>
    </row>
    <row r="543" spans="2:2" x14ac:dyDescent="0.4">
      <c r="B543"/>
    </row>
    <row r="544" spans="2:2" x14ac:dyDescent="0.4">
      <c r="B544"/>
    </row>
    <row r="545" spans="2:2" x14ac:dyDescent="0.4">
      <c r="B545"/>
    </row>
    <row r="546" spans="2:2" x14ac:dyDescent="0.4">
      <c r="B546"/>
    </row>
    <row r="547" spans="2:2" x14ac:dyDescent="0.4">
      <c r="B547"/>
    </row>
    <row r="548" spans="2:2" x14ac:dyDescent="0.4">
      <c r="B548"/>
    </row>
    <row r="549" spans="2:2" x14ac:dyDescent="0.4">
      <c r="B549"/>
    </row>
    <row r="550" spans="2:2" x14ac:dyDescent="0.4">
      <c r="B550"/>
    </row>
    <row r="551" spans="2:2" x14ac:dyDescent="0.4">
      <c r="B551"/>
    </row>
    <row r="552" spans="2:2" x14ac:dyDescent="0.4">
      <c r="B552"/>
    </row>
    <row r="553" spans="2:2" x14ac:dyDescent="0.4">
      <c r="B553"/>
    </row>
    <row r="554" spans="2:2" x14ac:dyDescent="0.4">
      <c r="B554"/>
    </row>
    <row r="555" spans="2:2" x14ac:dyDescent="0.4">
      <c r="B555"/>
    </row>
    <row r="556" spans="2:2" x14ac:dyDescent="0.4">
      <c r="B556"/>
    </row>
    <row r="557" spans="2:2" x14ac:dyDescent="0.4">
      <c r="B557"/>
    </row>
    <row r="558" spans="2:2" x14ac:dyDescent="0.4">
      <c r="B558"/>
    </row>
    <row r="559" spans="2:2" x14ac:dyDescent="0.4">
      <c r="B559"/>
    </row>
    <row r="560" spans="2:2" x14ac:dyDescent="0.4">
      <c r="B560"/>
    </row>
    <row r="561" spans="2:2" x14ac:dyDescent="0.4">
      <c r="B561"/>
    </row>
    <row r="562" spans="2:2" x14ac:dyDescent="0.4">
      <c r="B562"/>
    </row>
    <row r="563" spans="2:2" x14ac:dyDescent="0.4">
      <c r="B563"/>
    </row>
    <row r="564" spans="2:2" x14ac:dyDescent="0.4">
      <c r="B564"/>
    </row>
    <row r="565" spans="2:2" x14ac:dyDescent="0.4">
      <c r="B565"/>
    </row>
    <row r="566" spans="2:2" x14ac:dyDescent="0.4">
      <c r="B566"/>
    </row>
    <row r="567" spans="2:2" x14ac:dyDescent="0.4">
      <c r="B567"/>
    </row>
    <row r="568" spans="2:2" x14ac:dyDescent="0.4">
      <c r="B568"/>
    </row>
    <row r="569" spans="2:2" x14ac:dyDescent="0.4">
      <c r="B569"/>
    </row>
    <row r="570" spans="2:2" x14ac:dyDescent="0.4">
      <c r="B570"/>
    </row>
    <row r="571" spans="2:2" x14ac:dyDescent="0.4">
      <c r="B571"/>
    </row>
    <row r="572" spans="2:2" x14ac:dyDescent="0.4">
      <c r="B572"/>
    </row>
    <row r="573" spans="2:2" x14ac:dyDescent="0.4">
      <c r="B573"/>
    </row>
    <row r="574" spans="2:2" x14ac:dyDescent="0.4">
      <c r="B574"/>
    </row>
    <row r="575" spans="2:2" x14ac:dyDescent="0.4">
      <c r="B575"/>
    </row>
    <row r="576" spans="2:2" x14ac:dyDescent="0.4">
      <c r="B576"/>
    </row>
    <row r="577" spans="2:2" x14ac:dyDescent="0.4">
      <c r="B577"/>
    </row>
    <row r="578" spans="2:2" x14ac:dyDescent="0.4">
      <c r="B578"/>
    </row>
    <row r="579" spans="2:2" x14ac:dyDescent="0.4">
      <c r="B579"/>
    </row>
    <row r="580" spans="2:2" x14ac:dyDescent="0.4">
      <c r="B580"/>
    </row>
    <row r="581" spans="2:2" x14ac:dyDescent="0.4">
      <c r="B581"/>
    </row>
    <row r="582" spans="2:2" x14ac:dyDescent="0.4">
      <c r="B582"/>
    </row>
    <row r="583" spans="2:2" x14ac:dyDescent="0.4">
      <c r="B583"/>
    </row>
    <row r="584" spans="2:2" x14ac:dyDescent="0.4">
      <c r="B584"/>
    </row>
    <row r="585" spans="2:2" x14ac:dyDescent="0.4">
      <c r="B585"/>
    </row>
    <row r="586" spans="2:2" x14ac:dyDescent="0.4">
      <c r="B586"/>
    </row>
    <row r="587" spans="2:2" x14ac:dyDescent="0.4">
      <c r="B587"/>
    </row>
    <row r="588" spans="2:2" x14ac:dyDescent="0.4">
      <c r="B588"/>
    </row>
    <row r="589" spans="2:2" x14ac:dyDescent="0.4">
      <c r="B589"/>
    </row>
    <row r="590" spans="2:2" x14ac:dyDescent="0.4">
      <c r="B590"/>
    </row>
    <row r="591" spans="2:2" x14ac:dyDescent="0.4">
      <c r="B591"/>
    </row>
    <row r="592" spans="2:2" x14ac:dyDescent="0.4">
      <c r="B592"/>
    </row>
    <row r="593" spans="2:2" x14ac:dyDescent="0.4">
      <c r="B593"/>
    </row>
    <row r="594" spans="2:2" x14ac:dyDescent="0.4">
      <c r="B594"/>
    </row>
    <row r="595" spans="2:2" x14ac:dyDescent="0.4">
      <c r="B595"/>
    </row>
    <row r="596" spans="2:2" x14ac:dyDescent="0.4">
      <c r="B596"/>
    </row>
    <row r="597" spans="2:2" x14ac:dyDescent="0.4">
      <c r="B597"/>
    </row>
    <row r="598" spans="2:2" x14ac:dyDescent="0.4">
      <c r="B598"/>
    </row>
    <row r="599" spans="2:2" x14ac:dyDescent="0.4">
      <c r="B599"/>
    </row>
    <row r="600" spans="2:2" x14ac:dyDescent="0.4">
      <c r="B600"/>
    </row>
    <row r="601" spans="2:2" x14ac:dyDescent="0.4">
      <c r="B601"/>
    </row>
    <row r="602" spans="2:2" x14ac:dyDescent="0.4">
      <c r="B602"/>
    </row>
    <row r="603" spans="2:2" x14ac:dyDescent="0.4">
      <c r="B603"/>
    </row>
    <row r="604" spans="2:2" x14ac:dyDescent="0.4">
      <c r="B604"/>
    </row>
    <row r="605" spans="2:2" x14ac:dyDescent="0.4">
      <c r="B605"/>
    </row>
    <row r="606" spans="2:2" x14ac:dyDescent="0.4">
      <c r="B606"/>
    </row>
    <row r="607" spans="2:2" x14ac:dyDescent="0.4">
      <c r="B607"/>
    </row>
    <row r="608" spans="2:2" x14ac:dyDescent="0.4">
      <c r="B608"/>
    </row>
    <row r="609" spans="2:2" x14ac:dyDescent="0.4">
      <c r="B609"/>
    </row>
    <row r="610" spans="2:2" x14ac:dyDescent="0.4">
      <c r="B610"/>
    </row>
    <row r="611" spans="2:2" x14ac:dyDescent="0.4">
      <c r="B611"/>
    </row>
    <row r="612" spans="2:2" x14ac:dyDescent="0.4">
      <c r="B612"/>
    </row>
    <row r="613" spans="2:2" x14ac:dyDescent="0.4">
      <c r="B613"/>
    </row>
    <row r="614" spans="2:2" x14ac:dyDescent="0.4">
      <c r="B614"/>
    </row>
    <row r="615" spans="2:2" x14ac:dyDescent="0.4">
      <c r="B615"/>
    </row>
    <row r="616" spans="2:2" x14ac:dyDescent="0.4">
      <c r="B616"/>
    </row>
    <row r="617" spans="2:2" x14ac:dyDescent="0.4">
      <c r="B617"/>
    </row>
    <row r="618" spans="2:2" x14ac:dyDescent="0.4">
      <c r="B618"/>
    </row>
    <row r="619" spans="2:2" x14ac:dyDescent="0.4">
      <c r="B619"/>
    </row>
    <row r="620" spans="2:2" x14ac:dyDescent="0.4">
      <c r="B620"/>
    </row>
    <row r="621" spans="2:2" x14ac:dyDescent="0.4">
      <c r="B621"/>
    </row>
    <row r="622" spans="2:2" x14ac:dyDescent="0.4">
      <c r="B622"/>
    </row>
    <row r="623" spans="2:2" x14ac:dyDescent="0.4">
      <c r="B623"/>
    </row>
    <row r="624" spans="2:2" x14ac:dyDescent="0.4">
      <c r="B624"/>
    </row>
    <row r="625" spans="2:2" x14ac:dyDescent="0.4">
      <c r="B625"/>
    </row>
    <row r="626" spans="2:2" x14ac:dyDescent="0.4">
      <c r="B626"/>
    </row>
    <row r="627" spans="2:2" x14ac:dyDescent="0.4">
      <c r="B627"/>
    </row>
    <row r="628" spans="2:2" x14ac:dyDescent="0.4">
      <c r="B628"/>
    </row>
    <row r="629" spans="2:2" x14ac:dyDescent="0.4">
      <c r="B629"/>
    </row>
    <row r="630" spans="2:2" x14ac:dyDescent="0.4">
      <c r="B630"/>
    </row>
    <row r="631" spans="2:2" x14ac:dyDescent="0.4">
      <c r="B631"/>
    </row>
    <row r="632" spans="2:2" x14ac:dyDescent="0.4">
      <c r="B632"/>
    </row>
    <row r="633" spans="2:2" x14ac:dyDescent="0.4">
      <c r="B633"/>
    </row>
    <row r="634" spans="2:2" x14ac:dyDescent="0.4">
      <c r="B634"/>
    </row>
    <row r="635" spans="2:2" x14ac:dyDescent="0.4">
      <c r="B635"/>
    </row>
    <row r="636" spans="2:2" x14ac:dyDescent="0.4">
      <c r="B636"/>
    </row>
    <row r="637" spans="2:2" x14ac:dyDescent="0.4">
      <c r="B637"/>
    </row>
    <row r="638" spans="2:2" x14ac:dyDescent="0.4">
      <c r="B638"/>
    </row>
    <row r="639" spans="2:2" x14ac:dyDescent="0.4">
      <c r="B639"/>
    </row>
    <row r="640" spans="2:2" x14ac:dyDescent="0.4">
      <c r="B640"/>
    </row>
    <row r="641" spans="2:2" x14ac:dyDescent="0.4">
      <c r="B641"/>
    </row>
    <row r="642" spans="2:2" x14ac:dyDescent="0.4">
      <c r="B642"/>
    </row>
    <row r="643" spans="2:2" x14ac:dyDescent="0.4">
      <c r="B643"/>
    </row>
    <row r="644" spans="2:2" x14ac:dyDescent="0.4">
      <c r="B644"/>
    </row>
    <row r="645" spans="2:2" x14ac:dyDescent="0.4">
      <c r="B645"/>
    </row>
    <row r="646" spans="2:2" x14ac:dyDescent="0.4">
      <c r="B646"/>
    </row>
    <row r="647" spans="2:2" x14ac:dyDescent="0.4">
      <c r="B647"/>
    </row>
    <row r="648" spans="2:2" x14ac:dyDescent="0.4">
      <c r="B648"/>
    </row>
    <row r="649" spans="2:2" x14ac:dyDescent="0.4">
      <c r="B649"/>
    </row>
    <row r="650" spans="2:2" x14ac:dyDescent="0.4">
      <c r="B650"/>
    </row>
    <row r="651" spans="2:2" x14ac:dyDescent="0.4">
      <c r="B651"/>
    </row>
    <row r="652" spans="2:2" x14ac:dyDescent="0.4">
      <c r="B652"/>
    </row>
    <row r="653" spans="2:2" x14ac:dyDescent="0.4">
      <c r="B653"/>
    </row>
    <row r="654" spans="2:2" x14ac:dyDescent="0.4">
      <c r="B654"/>
    </row>
    <row r="655" spans="2:2" x14ac:dyDescent="0.4">
      <c r="B655"/>
    </row>
    <row r="656" spans="2:2" x14ac:dyDescent="0.4">
      <c r="B656"/>
    </row>
    <row r="657" spans="2:2" x14ac:dyDescent="0.4">
      <c r="B657"/>
    </row>
    <row r="658" spans="2:2" x14ac:dyDescent="0.4">
      <c r="B658"/>
    </row>
    <row r="659" spans="2:2" x14ac:dyDescent="0.4">
      <c r="B659"/>
    </row>
    <row r="660" spans="2:2" x14ac:dyDescent="0.4">
      <c r="B660"/>
    </row>
    <row r="661" spans="2:2" x14ac:dyDescent="0.4">
      <c r="B661"/>
    </row>
    <row r="662" spans="2:2" x14ac:dyDescent="0.4">
      <c r="B662"/>
    </row>
    <row r="663" spans="2:2" x14ac:dyDescent="0.4">
      <c r="B663"/>
    </row>
    <row r="664" spans="2:2" x14ac:dyDescent="0.4">
      <c r="B664"/>
    </row>
    <row r="665" spans="2:2" x14ac:dyDescent="0.4">
      <c r="B665"/>
    </row>
  </sheetData>
  <autoFilter ref="B39:E39"/>
  <pageMargins left="0.7" right="0.7" top="0.75" bottom="0.75" header="0.3" footer="0.3"/>
  <pageSetup scale="5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N43" sqref="M43:N52"/>
    </sheetView>
  </sheetViews>
  <sheetFormatPr defaultRowHeight="14" x14ac:dyDescent="0.4"/>
  <cols>
    <col min="1" max="1" width="22" customWidth="1"/>
    <col min="2" max="2" width="17.69921875" customWidth="1"/>
    <col min="3" max="4" width="14.19921875" bestFit="1" customWidth="1"/>
  </cols>
  <sheetData>
    <row r="1" spans="1:18" x14ac:dyDescent="0.4">
      <c r="A1" s="64" t="s">
        <v>934</v>
      </c>
      <c r="B1" t="s">
        <v>935</v>
      </c>
    </row>
    <row r="3" spans="1:18" x14ac:dyDescent="0.4">
      <c r="A3" s="64" t="s">
        <v>889</v>
      </c>
      <c r="B3" s="64" t="s">
        <v>938</v>
      </c>
    </row>
    <row r="4" spans="1:18" x14ac:dyDescent="0.4">
      <c r="A4" s="64" t="s">
        <v>887</v>
      </c>
      <c r="B4" t="s">
        <v>937</v>
      </c>
      <c r="C4" t="s">
        <v>936</v>
      </c>
      <c r="D4" t="s">
        <v>888</v>
      </c>
    </row>
    <row r="5" spans="1:18" x14ac:dyDescent="0.4">
      <c r="A5" s="65" t="s">
        <v>52</v>
      </c>
      <c r="B5" s="110">
        <v>326.92869999999999</v>
      </c>
      <c r="C5" s="110">
        <v>25.92</v>
      </c>
      <c r="D5" s="110">
        <v>352.84870000000001</v>
      </c>
    </row>
    <row r="6" spans="1:18" x14ac:dyDescent="0.4">
      <c r="A6" s="65" t="s">
        <v>581</v>
      </c>
      <c r="B6" s="53"/>
      <c r="C6" s="53">
        <v>172.94249557522124</v>
      </c>
      <c r="D6" s="53">
        <v>172.94249557522124</v>
      </c>
    </row>
    <row r="7" spans="1:18" x14ac:dyDescent="0.4">
      <c r="A7" s="65" t="s">
        <v>228</v>
      </c>
      <c r="B7" s="110"/>
      <c r="C7" s="110">
        <v>19.740000000000002</v>
      </c>
      <c r="D7" s="110">
        <v>19.740000000000002</v>
      </c>
    </row>
    <row r="8" spans="1:18" x14ac:dyDescent="0.4">
      <c r="A8" s="65" t="s">
        <v>888</v>
      </c>
      <c r="B8" s="110">
        <v>326.92869999999999</v>
      </c>
      <c r="C8" s="110">
        <v>218.60249557522127</v>
      </c>
      <c r="D8" s="110">
        <v>545.53119557522132</v>
      </c>
    </row>
    <row r="9" spans="1:18" x14ac:dyDescent="0.4">
      <c r="C9" s="46"/>
      <c r="Q9" s="46">
        <v>326.93</v>
      </c>
      <c r="R9" s="53" t="e">
        <f>B4-Q9</f>
        <v>#VALUE!</v>
      </c>
    </row>
    <row r="10" spans="1:18" x14ac:dyDescent="0.4">
      <c r="C10" s="46"/>
      <c r="Q10" s="46">
        <v>150.35</v>
      </c>
      <c r="R10" s="53">
        <f>B5-Q10</f>
        <v>176.5787</v>
      </c>
    </row>
    <row r="11" spans="1:18" x14ac:dyDescent="0.4">
      <c r="Q11" s="46">
        <f>B6</f>
        <v>0</v>
      </c>
      <c r="R11" s="53">
        <f>B6-Q11</f>
        <v>0</v>
      </c>
    </row>
    <row r="12" spans="1:18" x14ac:dyDescent="0.4">
      <c r="Q12" s="108">
        <f>SUM(Q9:Q11)</f>
        <v>477.28</v>
      </c>
      <c r="R12" s="108" t="e">
        <f>SUM(R9:R11)</f>
        <v>#VALUE!</v>
      </c>
    </row>
    <row r="13" spans="1:18" x14ac:dyDescent="0.4">
      <c r="O13" s="46"/>
      <c r="Q13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084"/>
  <sheetViews>
    <sheetView workbookViewId="0">
      <pane ySplit="1" topLeftCell="A2" activePane="bottomLeft" state="frozen"/>
      <selection activeCell="N43" sqref="M43:N52"/>
      <selection pane="bottomLeft" activeCell="N43" sqref="M43:N52"/>
    </sheetView>
  </sheetViews>
  <sheetFormatPr defaultRowHeight="14" x14ac:dyDescent="0.4"/>
  <cols>
    <col min="1" max="1" width="17.5" style="2" customWidth="1"/>
    <col min="2" max="2" width="14.69921875" style="1" customWidth="1"/>
    <col min="3" max="3" width="23.19921875" customWidth="1"/>
    <col min="4" max="5" width="13.69921875" customWidth="1"/>
    <col min="6" max="6" width="15.69921875" customWidth="1"/>
    <col min="7" max="7" width="15.296875" customWidth="1"/>
    <col min="8" max="8" width="22.5" style="46" customWidth="1"/>
    <col min="9" max="9" width="23" style="46" customWidth="1"/>
    <col min="10" max="10" width="15.19921875" customWidth="1"/>
    <col min="11" max="11" width="14.69921875" style="2" customWidth="1"/>
    <col min="12" max="12" width="20.69921875" customWidth="1"/>
    <col min="13" max="13" width="31.5" customWidth="1"/>
    <col min="14" max="14" width="26.796875" customWidth="1"/>
    <col min="15" max="15" width="18.296875" customWidth="1"/>
    <col min="16" max="16" width="16.296875" customWidth="1"/>
    <col min="17" max="17" width="18.69921875" customWidth="1"/>
    <col min="18" max="18" width="17.5" style="1" customWidth="1"/>
    <col min="19" max="19" width="19.69921875" style="1" customWidth="1"/>
    <col min="20" max="20" width="26.19921875" customWidth="1"/>
    <col min="21" max="21" width="26.5" style="2" customWidth="1"/>
    <col min="22" max="22" width="23.796875" customWidth="1"/>
    <col min="23" max="23" width="12" customWidth="1"/>
  </cols>
  <sheetData>
    <row r="1" spans="1:23" s="62" customFormat="1" ht="17.5" customHeight="1" x14ac:dyDescent="0.4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3" t="s">
        <v>7</v>
      </c>
      <c r="I1" s="63" t="s">
        <v>8</v>
      </c>
      <c r="J1" s="62" t="s">
        <v>9</v>
      </c>
      <c r="K1" s="62" t="s">
        <v>10</v>
      </c>
      <c r="L1" s="62" t="s">
        <v>11</v>
      </c>
      <c r="M1" s="62" t="s">
        <v>12</v>
      </c>
      <c r="N1" s="62" t="s">
        <v>13</v>
      </c>
      <c r="O1" s="62" t="s">
        <v>14</v>
      </c>
      <c r="P1" s="62" t="s">
        <v>15</v>
      </c>
      <c r="Q1" s="62" t="s">
        <v>16</v>
      </c>
      <c r="R1" s="62" t="s">
        <v>17</v>
      </c>
      <c r="S1" s="62" t="s">
        <v>18</v>
      </c>
      <c r="T1" s="62" t="s">
        <v>19</v>
      </c>
      <c r="U1" s="62" t="s">
        <v>20</v>
      </c>
      <c r="V1" s="62" t="s">
        <v>21</v>
      </c>
      <c r="W1" s="62" t="s">
        <v>22</v>
      </c>
    </row>
    <row r="2" spans="1:23" ht="17.5" hidden="1" customHeight="1" x14ac:dyDescent="0.4">
      <c r="A2" s="2">
        <v>89150</v>
      </c>
      <c r="B2" s="1">
        <f>DATE(2019,4,2)</f>
        <v>43557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s="46">
        <v>0</v>
      </c>
      <c r="I2" s="46">
        <v>225</v>
      </c>
      <c r="J2" t="s">
        <v>28</v>
      </c>
      <c r="K2" s="2">
        <v>1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s="1">
        <f>DATE(2013,4,12)</f>
        <v>41376</v>
      </c>
      <c r="T2" t="s">
        <v>34</v>
      </c>
      <c r="U2" s="2">
        <v>0</v>
      </c>
      <c r="V2" t="s">
        <v>35</v>
      </c>
      <c r="W2" t="s">
        <v>36</v>
      </c>
    </row>
    <row r="3" spans="1:23" ht="17.5" hidden="1" customHeight="1" x14ac:dyDescent="0.4">
      <c r="A3" s="2">
        <v>89612</v>
      </c>
      <c r="B3" s="1">
        <f>DATE(2019,4,10)</f>
        <v>43565</v>
      </c>
      <c r="C3" t="s">
        <v>37</v>
      </c>
      <c r="D3" t="s">
        <v>24</v>
      </c>
      <c r="E3" t="s">
        <v>38</v>
      </c>
      <c r="F3" t="s">
        <v>39</v>
      </c>
      <c r="G3" t="s">
        <v>40</v>
      </c>
      <c r="H3" s="46">
        <v>17.7</v>
      </c>
      <c r="I3" s="46">
        <v>0</v>
      </c>
      <c r="J3" t="s">
        <v>41</v>
      </c>
      <c r="K3" s="2">
        <v>1</v>
      </c>
      <c r="L3" t="s">
        <v>42</v>
      </c>
      <c r="M3" t="s">
        <v>43</v>
      </c>
      <c r="N3" t="s">
        <v>44</v>
      </c>
      <c r="O3" t="s">
        <v>32</v>
      </c>
      <c r="P3" t="s">
        <v>33</v>
      </c>
      <c r="Q3" t="s">
        <v>34</v>
      </c>
      <c r="R3" s="1">
        <f>DATE(2010,11,2)</f>
        <v>40484</v>
      </c>
      <c r="T3" t="s">
        <v>34</v>
      </c>
      <c r="U3" s="2">
        <v>0</v>
      </c>
      <c r="V3" t="s">
        <v>45</v>
      </c>
      <c r="W3" t="s">
        <v>36</v>
      </c>
    </row>
    <row r="4" spans="1:23" ht="17.5" hidden="1" customHeight="1" x14ac:dyDescent="0.4">
      <c r="A4" s="2">
        <v>89612</v>
      </c>
      <c r="B4" s="1">
        <f>DATE(2019,4,10)</f>
        <v>43565</v>
      </c>
      <c r="C4" t="s">
        <v>37</v>
      </c>
      <c r="D4" t="s">
        <v>24</v>
      </c>
      <c r="E4" t="s">
        <v>38</v>
      </c>
      <c r="F4" t="s">
        <v>39</v>
      </c>
      <c r="G4" t="s">
        <v>40</v>
      </c>
      <c r="H4" s="46">
        <v>0.33</v>
      </c>
      <c r="I4" s="46">
        <v>0</v>
      </c>
      <c r="J4" t="s">
        <v>41</v>
      </c>
      <c r="K4" s="2">
        <v>1</v>
      </c>
      <c r="L4" t="s">
        <v>42</v>
      </c>
      <c r="M4" t="s">
        <v>43</v>
      </c>
      <c r="N4" t="s">
        <v>44</v>
      </c>
      <c r="O4" t="s">
        <v>32</v>
      </c>
      <c r="P4" t="s">
        <v>46</v>
      </c>
      <c r="Q4" t="s">
        <v>34</v>
      </c>
      <c r="R4" s="1">
        <f>DATE(2010,11,2)</f>
        <v>40484</v>
      </c>
      <c r="T4" t="s">
        <v>34</v>
      </c>
      <c r="U4" s="2">
        <v>0</v>
      </c>
      <c r="V4" t="s">
        <v>45</v>
      </c>
      <c r="W4" t="s">
        <v>36</v>
      </c>
    </row>
    <row r="5" spans="1:23" ht="17.5" customHeight="1" x14ac:dyDescent="0.4">
      <c r="A5" s="2">
        <v>89691</v>
      </c>
      <c r="B5" s="1">
        <f t="shared" ref="B5:B11" si="0">DATE(2019,4,30)</f>
        <v>43585</v>
      </c>
      <c r="C5" t="s">
        <v>47</v>
      </c>
      <c r="D5" t="s">
        <v>24</v>
      </c>
      <c r="E5" t="s">
        <v>48</v>
      </c>
      <c r="F5" t="s">
        <v>39</v>
      </c>
      <c r="G5" t="s">
        <v>49</v>
      </c>
      <c r="H5" s="46">
        <v>25.44</v>
      </c>
      <c r="I5" s="46">
        <v>0</v>
      </c>
      <c r="J5" t="s">
        <v>50</v>
      </c>
      <c r="K5" s="2">
        <v>1</v>
      </c>
      <c r="L5" t="s">
        <v>42</v>
      </c>
      <c r="M5" t="s">
        <v>51</v>
      </c>
      <c r="N5" t="s">
        <v>52</v>
      </c>
      <c r="O5" t="s">
        <v>32</v>
      </c>
      <c r="P5" t="s">
        <v>33</v>
      </c>
      <c r="Q5" t="s">
        <v>34</v>
      </c>
      <c r="R5" s="1">
        <f>DATE(2010,11,2)</f>
        <v>40484</v>
      </c>
      <c r="T5" t="s">
        <v>34</v>
      </c>
      <c r="U5" s="2">
        <v>0</v>
      </c>
      <c r="V5" t="s">
        <v>53</v>
      </c>
      <c r="W5" t="s">
        <v>36</v>
      </c>
    </row>
    <row r="6" spans="1:23" ht="17.5" customHeight="1" x14ac:dyDescent="0.4">
      <c r="A6" s="2">
        <v>89691</v>
      </c>
      <c r="B6" s="1">
        <f t="shared" si="0"/>
        <v>43585</v>
      </c>
      <c r="C6" t="s">
        <v>47</v>
      </c>
      <c r="D6" t="s">
        <v>24</v>
      </c>
      <c r="E6" t="s">
        <v>48</v>
      </c>
      <c r="F6" t="s">
        <v>39</v>
      </c>
      <c r="G6" t="s">
        <v>49</v>
      </c>
      <c r="H6" s="46">
        <v>0.48</v>
      </c>
      <c r="I6" s="46">
        <v>0</v>
      </c>
      <c r="J6" t="s">
        <v>50</v>
      </c>
      <c r="K6" s="2">
        <v>1</v>
      </c>
      <c r="L6" t="s">
        <v>42</v>
      </c>
      <c r="M6" t="s">
        <v>51</v>
      </c>
      <c r="N6" t="s">
        <v>52</v>
      </c>
      <c r="O6" t="s">
        <v>32</v>
      </c>
      <c r="P6" t="s">
        <v>46</v>
      </c>
      <c r="Q6" t="s">
        <v>34</v>
      </c>
      <c r="R6" s="1">
        <f>DATE(2010,11,2)</f>
        <v>40484</v>
      </c>
      <c r="T6" t="s">
        <v>34</v>
      </c>
      <c r="U6" s="2">
        <v>0</v>
      </c>
      <c r="V6" t="s">
        <v>53</v>
      </c>
      <c r="W6" t="s">
        <v>36</v>
      </c>
    </row>
    <row r="7" spans="1:23" ht="17.5" customHeight="1" x14ac:dyDescent="0.4">
      <c r="A7" s="2">
        <v>89691</v>
      </c>
      <c r="B7" s="1">
        <f t="shared" si="0"/>
        <v>43585</v>
      </c>
      <c r="C7" t="s">
        <v>54</v>
      </c>
      <c r="D7" t="s">
        <v>24</v>
      </c>
      <c r="E7" t="s">
        <v>55</v>
      </c>
      <c r="F7" t="s">
        <v>56</v>
      </c>
      <c r="G7" t="s">
        <v>49</v>
      </c>
      <c r="H7" s="46">
        <v>314.2</v>
      </c>
      <c r="I7" s="46">
        <v>0</v>
      </c>
      <c r="J7" t="s">
        <v>50</v>
      </c>
      <c r="K7" s="2">
        <v>1</v>
      </c>
      <c r="L7" t="s">
        <v>42</v>
      </c>
      <c r="M7" t="s">
        <v>51</v>
      </c>
      <c r="N7" t="s">
        <v>52</v>
      </c>
      <c r="O7" t="s">
        <v>32</v>
      </c>
      <c r="P7" t="s">
        <v>33</v>
      </c>
      <c r="Q7" t="s">
        <v>34</v>
      </c>
      <c r="R7" s="1">
        <f>DATE(2010,11,2)</f>
        <v>40484</v>
      </c>
      <c r="T7" t="s">
        <v>34</v>
      </c>
      <c r="U7" s="2">
        <v>0</v>
      </c>
      <c r="V7" t="s">
        <v>53</v>
      </c>
      <c r="W7" t="s">
        <v>36</v>
      </c>
    </row>
    <row r="8" spans="1:23" ht="17.5" customHeight="1" x14ac:dyDescent="0.4">
      <c r="A8" s="2">
        <v>89691</v>
      </c>
      <c r="B8" s="1">
        <f t="shared" si="0"/>
        <v>43585</v>
      </c>
      <c r="C8" t="s">
        <v>57</v>
      </c>
      <c r="D8" t="s">
        <v>24</v>
      </c>
      <c r="E8" t="s">
        <v>48</v>
      </c>
      <c r="F8" t="s">
        <v>58</v>
      </c>
      <c r="G8" t="s">
        <v>49</v>
      </c>
      <c r="H8" s="46">
        <v>77</v>
      </c>
      <c r="I8" s="46">
        <v>0</v>
      </c>
      <c r="J8" t="s">
        <v>50</v>
      </c>
      <c r="K8" s="2">
        <v>1</v>
      </c>
      <c r="L8" t="s">
        <v>42</v>
      </c>
      <c r="M8" t="s">
        <v>51</v>
      </c>
      <c r="N8" t="s">
        <v>52</v>
      </c>
      <c r="O8" t="s">
        <v>32</v>
      </c>
      <c r="P8" t="s">
        <v>33</v>
      </c>
      <c r="Q8" t="s">
        <v>34</v>
      </c>
      <c r="R8" s="1">
        <f>DATE(2017,8,21)</f>
        <v>42968</v>
      </c>
      <c r="T8" t="s">
        <v>34</v>
      </c>
      <c r="U8" s="2">
        <v>0</v>
      </c>
      <c r="V8" t="s">
        <v>53</v>
      </c>
      <c r="W8" t="s">
        <v>36</v>
      </c>
    </row>
    <row r="9" spans="1:23" ht="17.5" customHeight="1" x14ac:dyDescent="0.4">
      <c r="A9" s="2">
        <v>89691</v>
      </c>
      <c r="B9" s="1">
        <f t="shared" si="0"/>
        <v>43585</v>
      </c>
      <c r="C9" t="s">
        <v>57</v>
      </c>
      <c r="D9" t="s">
        <v>24</v>
      </c>
      <c r="E9" t="s">
        <v>48</v>
      </c>
      <c r="F9" t="s">
        <v>58</v>
      </c>
      <c r="G9" t="s">
        <v>49</v>
      </c>
      <c r="H9" s="46">
        <v>53.95</v>
      </c>
      <c r="I9" s="46">
        <v>0</v>
      </c>
      <c r="J9" t="s">
        <v>50</v>
      </c>
      <c r="K9" s="2">
        <v>1</v>
      </c>
      <c r="L9" t="s">
        <v>42</v>
      </c>
      <c r="M9" t="s">
        <v>51</v>
      </c>
      <c r="N9" t="s">
        <v>52</v>
      </c>
      <c r="O9" t="s">
        <v>32</v>
      </c>
      <c r="P9" t="s">
        <v>33</v>
      </c>
      <c r="Q9" t="s">
        <v>34</v>
      </c>
      <c r="R9" s="1">
        <f>DATE(2017,8,21)</f>
        <v>42968</v>
      </c>
      <c r="T9" t="s">
        <v>34</v>
      </c>
      <c r="U9" s="2">
        <v>0</v>
      </c>
      <c r="V9" t="s">
        <v>53</v>
      </c>
      <c r="W9" t="s">
        <v>36</v>
      </c>
    </row>
    <row r="10" spans="1:23" ht="17.5" customHeight="1" x14ac:dyDescent="0.4">
      <c r="A10" s="2">
        <v>89691</v>
      </c>
      <c r="B10" s="1">
        <f t="shared" si="0"/>
        <v>43585</v>
      </c>
      <c r="C10" t="s">
        <v>57</v>
      </c>
      <c r="D10" t="s">
        <v>24</v>
      </c>
      <c r="E10" t="s">
        <v>48</v>
      </c>
      <c r="F10" t="s">
        <v>58</v>
      </c>
      <c r="G10" t="s">
        <v>49</v>
      </c>
      <c r="H10" s="46">
        <v>1.46</v>
      </c>
      <c r="I10" s="46">
        <v>0</v>
      </c>
      <c r="J10" t="s">
        <v>50</v>
      </c>
      <c r="K10" s="2">
        <v>1</v>
      </c>
      <c r="L10" t="s">
        <v>42</v>
      </c>
      <c r="M10" t="s">
        <v>51</v>
      </c>
      <c r="N10" t="s">
        <v>52</v>
      </c>
      <c r="O10" t="s">
        <v>32</v>
      </c>
      <c r="P10" t="s">
        <v>46</v>
      </c>
      <c r="Q10" t="s">
        <v>34</v>
      </c>
      <c r="R10" s="1">
        <f>DATE(2017,8,21)</f>
        <v>42968</v>
      </c>
      <c r="T10" t="s">
        <v>34</v>
      </c>
      <c r="U10" s="2">
        <v>0</v>
      </c>
      <c r="V10" t="s">
        <v>53</v>
      </c>
      <c r="W10" t="s">
        <v>36</v>
      </c>
    </row>
    <row r="11" spans="1:23" ht="17.5" customHeight="1" x14ac:dyDescent="0.4">
      <c r="A11" s="2">
        <v>89691</v>
      </c>
      <c r="B11" s="1">
        <f t="shared" si="0"/>
        <v>43585</v>
      </c>
      <c r="C11" t="s">
        <v>57</v>
      </c>
      <c r="D11" t="s">
        <v>24</v>
      </c>
      <c r="E11" t="s">
        <v>48</v>
      </c>
      <c r="F11" t="s">
        <v>58</v>
      </c>
      <c r="G11" t="s">
        <v>49</v>
      </c>
      <c r="H11" s="46">
        <v>1.02</v>
      </c>
      <c r="I11" s="46">
        <v>0</v>
      </c>
      <c r="J11" t="s">
        <v>50</v>
      </c>
      <c r="K11" s="2">
        <v>1</v>
      </c>
      <c r="L11" t="s">
        <v>42</v>
      </c>
      <c r="M11" t="s">
        <v>51</v>
      </c>
      <c r="N11" t="s">
        <v>52</v>
      </c>
      <c r="O11" t="s">
        <v>32</v>
      </c>
      <c r="P11" t="s">
        <v>46</v>
      </c>
      <c r="Q11" t="s">
        <v>34</v>
      </c>
      <c r="R11" s="1">
        <f>DATE(2017,8,21)</f>
        <v>42968</v>
      </c>
      <c r="T11" t="s">
        <v>34</v>
      </c>
      <c r="U11" s="2">
        <v>0</v>
      </c>
      <c r="V11" t="s">
        <v>53</v>
      </c>
      <c r="W11" t="s">
        <v>36</v>
      </c>
    </row>
    <row r="12" spans="1:23" ht="17.5" hidden="1" customHeight="1" x14ac:dyDescent="0.4">
      <c r="A12" s="2">
        <v>89875</v>
      </c>
      <c r="B12" s="1">
        <f t="shared" ref="B12:B21" si="1">DATE(2019,4,17)</f>
        <v>43572</v>
      </c>
      <c r="C12" t="s">
        <v>59</v>
      </c>
      <c r="D12" t="s">
        <v>24</v>
      </c>
      <c r="E12" t="s">
        <v>60</v>
      </c>
      <c r="F12" t="s">
        <v>39</v>
      </c>
      <c r="G12" t="s">
        <v>61</v>
      </c>
      <c r="H12" s="46">
        <v>25.76</v>
      </c>
      <c r="I12" s="46">
        <v>0</v>
      </c>
      <c r="J12" t="s">
        <v>62</v>
      </c>
      <c r="K12" s="2">
        <v>1</v>
      </c>
      <c r="L12" t="s">
        <v>42</v>
      </c>
      <c r="M12" t="s">
        <v>63</v>
      </c>
      <c r="N12" t="s">
        <v>64</v>
      </c>
      <c r="O12" t="s">
        <v>32</v>
      </c>
      <c r="P12" t="s">
        <v>33</v>
      </c>
      <c r="Q12" t="s">
        <v>34</v>
      </c>
      <c r="R12" s="1">
        <f>DATE(2011,2,22)</f>
        <v>40596</v>
      </c>
      <c r="T12" t="s">
        <v>34</v>
      </c>
      <c r="U12" s="2">
        <v>0</v>
      </c>
      <c r="V12" t="s">
        <v>65</v>
      </c>
      <c r="W12" t="s">
        <v>36</v>
      </c>
    </row>
    <row r="13" spans="1:23" ht="17.5" hidden="1" customHeight="1" x14ac:dyDescent="0.4">
      <c r="A13" s="2">
        <v>89875</v>
      </c>
      <c r="B13" s="1">
        <f t="shared" si="1"/>
        <v>43572</v>
      </c>
      <c r="C13" t="s">
        <v>59</v>
      </c>
      <c r="D13" t="s">
        <v>24</v>
      </c>
      <c r="E13" t="s">
        <v>60</v>
      </c>
      <c r="F13" t="s">
        <v>39</v>
      </c>
      <c r="G13" t="s">
        <v>61</v>
      </c>
      <c r="H13" s="46">
        <v>0.49</v>
      </c>
      <c r="I13" s="46">
        <v>0</v>
      </c>
      <c r="J13" t="s">
        <v>62</v>
      </c>
      <c r="K13" s="2">
        <v>1</v>
      </c>
      <c r="L13" t="s">
        <v>42</v>
      </c>
      <c r="M13" t="s">
        <v>63</v>
      </c>
      <c r="N13" t="s">
        <v>64</v>
      </c>
      <c r="O13" t="s">
        <v>32</v>
      </c>
      <c r="P13" t="s">
        <v>46</v>
      </c>
      <c r="Q13" t="s">
        <v>34</v>
      </c>
      <c r="R13" s="1">
        <f>DATE(2011,2,22)</f>
        <v>40596</v>
      </c>
      <c r="T13" t="s">
        <v>34</v>
      </c>
      <c r="U13" s="2">
        <v>0</v>
      </c>
      <c r="V13" t="s">
        <v>65</v>
      </c>
      <c r="W13" t="s">
        <v>36</v>
      </c>
    </row>
    <row r="14" spans="1:23" ht="17.5" hidden="1" customHeight="1" x14ac:dyDescent="0.4">
      <c r="A14" s="2">
        <v>89876</v>
      </c>
      <c r="B14" s="1">
        <f t="shared" si="1"/>
        <v>43572</v>
      </c>
      <c r="C14" t="s">
        <v>66</v>
      </c>
      <c r="D14" t="s">
        <v>24</v>
      </c>
      <c r="E14" t="s">
        <v>67</v>
      </c>
      <c r="F14" t="s">
        <v>39</v>
      </c>
      <c r="G14" t="s">
        <v>68</v>
      </c>
      <c r="H14" s="46">
        <v>32.5</v>
      </c>
      <c r="I14" s="46">
        <v>0</v>
      </c>
      <c r="J14" t="s">
        <v>69</v>
      </c>
      <c r="K14" s="2">
        <v>1</v>
      </c>
      <c r="L14" t="s">
        <v>42</v>
      </c>
      <c r="M14" t="s">
        <v>70</v>
      </c>
      <c r="N14" t="s">
        <v>71</v>
      </c>
      <c r="O14" t="s">
        <v>32</v>
      </c>
      <c r="P14" t="s">
        <v>33</v>
      </c>
      <c r="Q14" t="s">
        <v>34</v>
      </c>
      <c r="R14" s="1">
        <f t="shared" ref="R14:R23" si="2">DATE(2010,11,2)</f>
        <v>40484</v>
      </c>
      <c r="T14" t="s">
        <v>34</v>
      </c>
      <c r="U14" s="2">
        <v>0</v>
      </c>
      <c r="V14" t="s">
        <v>72</v>
      </c>
      <c r="W14" t="s">
        <v>36</v>
      </c>
    </row>
    <row r="15" spans="1:23" ht="17.5" hidden="1" customHeight="1" x14ac:dyDescent="0.4">
      <c r="A15" s="2">
        <v>89876</v>
      </c>
      <c r="B15" s="1">
        <f t="shared" si="1"/>
        <v>43572</v>
      </c>
      <c r="C15" t="s">
        <v>66</v>
      </c>
      <c r="D15" t="s">
        <v>24</v>
      </c>
      <c r="E15" t="s">
        <v>67</v>
      </c>
      <c r="F15" t="s">
        <v>39</v>
      </c>
      <c r="G15" t="s">
        <v>68</v>
      </c>
      <c r="H15" s="46">
        <v>0.62</v>
      </c>
      <c r="I15" s="46">
        <v>0</v>
      </c>
      <c r="J15" t="s">
        <v>69</v>
      </c>
      <c r="K15" s="2">
        <v>1</v>
      </c>
      <c r="L15" t="s">
        <v>42</v>
      </c>
      <c r="M15" t="s">
        <v>70</v>
      </c>
      <c r="N15" t="s">
        <v>71</v>
      </c>
      <c r="O15" t="s">
        <v>32</v>
      </c>
      <c r="P15" t="s">
        <v>46</v>
      </c>
      <c r="Q15" t="s">
        <v>34</v>
      </c>
      <c r="R15" s="1">
        <f t="shared" si="2"/>
        <v>40484</v>
      </c>
      <c r="T15" t="s">
        <v>34</v>
      </c>
      <c r="U15" s="2">
        <v>0</v>
      </c>
      <c r="V15" t="s">
        <v>72</v>
      </c>
      <c r="W15" t="s">
        <v>36</v>
      </c>
    </row>
    <row r="16" spans="1:23" ht="17.5" hidden="1" customHeight="1" x14ac:dyDescent="0.4">
      <c r="A16" s="2">
        <v>89877</v>
      </c>
      <c r="B16" s="1">
        <f t="shared" si="1"/>
        <v>43572</v>
      </c>
      <c r="C16" t="s">
        <v>73</v>
      </c>
      <c r="D16" t="s">
        <v>24</v>
      </c>
      <c r="E16" t="s">
        <v>74</v>
      </c>
      <c r="F16" t="s">
        <v>75</v>
      </c>
      <c r="G16" t="s">
        <v>40</v>
      </c>
      <c r="H16" s="46">
        <v>50</v>
      </c>
      <c r="I16" s="46">
        <v>0</v>
      </c>
      <c r="J16" t="s">
        <v>76</v>
      </c>
      <c r="K16" s="2">
        <v>1</v>
      </c>
      <c r="L16" t="s">
        <v>42</v>
      </c>
      <c r="M16" t="s">
        <v>77</v>
      </c>
      <c r="N16" t="s">
        <v>78</v>
      </c>
      <c r="O16" t="s">
        <v>32</v>
      </c>
      <c r="P16" t="s">
        <v>33</v>
      </c>
      <c r="Q16" t="s">
        <v>34</v>
      </c>
      <c r="R16" s="1">
        <f t="shared" si="2"/>
        <v>40484</v>
      </c>
      <c r="T16" t="s">
        <v>34</v>
      </c>
      <c r="U16" s="2">
        <v>0</v>
      </c>
      <c r="V16" t="s">
        <v>79</v>
      </c>
      <c r="W16" t="s">
        <v>36</v>
      </c>
    </row>
    <row r="17" spans="1:23" ht="17.5" hidden="1" customHeight="1" x14ac:dyDescent="0.4">
      <c r="A17" s="2">
        <v>89877</v>
      </c>
      <c r="B17" s="1">
        <f t="shared" si="1"/>
        <v>43572</v>
      </c>
      <c r="C17" t="s">
        <v>73</v>
      </c>
      <c r="D17" t="s">
        <v>24</v>
      </c>
      <c r="E17" t="s">
        <v>74</v>
      </c>
      <c r="F17" t="s">
        <v>75</v>
      </c>
      <c r="G17" t="s">
        <v>40</v>
      </c>
      <c r="H17" s="46">
        <v>0.95</v>
      </c>
      <c r="I17" s="46">
        <v>0</v>
      </c>
      <c r="J17" t="s">
        <v>76</v>
      </c>
      <c r="K17" s="2">
        <v>1</v>
      </c>
      <c r="L17" t="s">
        <v>42</v>
      </c>
      <c r="M17" t="s">
        <v>77</v>
      </c>
      <c r="N17" t="s">
        <v>78</v>
      </c>
      <c r="O17" t="s">
        <v>32</v>
      </c>
      <c r="P17" t="s">
        <v>46</v>
      </c>
      <c r="Q17" t="s">
        <v>34</v>
      </c>
      <c r="R17" s="1">
        <f t="shared" si="2"/>
        <v>40484</v>
      </c>
      <c r="T17" t="s">
        <v>34</v>
      </c>
      <c r="U17" s="2">
        <v>0</v>
      </c>
      <c r="V17" t="s">
        <v>79</v>
      </c>
      <c r="W17" t="s">
        <v>36</v>
      </c>
    </row>
    <row r="18" spans="1:23" ht="17.5" hidden="1" customHeight="1" x14ac:dyDescent="0.4">
      <c r="A18" s="2">
        <v>89878</v>
      </c>
      <c r="B18" s="1">
        <f t="shared" si="1"/>
        <v>43572</v>
      </c>
      <c r="C18" t="s">
        <v>66</v>
      </c>
      <c r="D18" t="s">
        <v>24</v>
      </c>
      <c r="E18" t="s">
        <v>67</v>
      </c>
      <c r="F18" t="s">
        <v>39</v>
      </c>
      <c r="G18" t="s">
        <v>68</v>
      </c>
      <c r="H18" s="46">
        <v>19.68</v>
      </c>
      <c r="I18" s="46">
        <v>0</v>
      </c>
      <c r="J18" t="s">
        <v>69</v>
      </c>
      <c r="K18" s="2">
        <v>1</v>
      </c>
      <c r="L18" t="s">
        <v>42</v>
      </c>
      <c r="M18" t="s">
        <v>80</v>
      </c>
      <c r="N18" t="s">
        <v>81</v>
      </c>
      <c r="O18" t="s">
        <v>32</v>
      </c>
      <c r="P18" t="s">
        <v>33</v>
      </c>
      <c r="Q18" t="s">
        <v>34</v>
      </c>
      <c r="R18" s="1">
        <f t="shared" si="2"/>
        <v>40484</v>
      </c>
      <c r="T18" t="s">
        <v>34</v>
      </c>
      <c r="U18" s="2">
        <v>0</v>
      </c>
      <c r="V18" t="s">
        <v>82</v>
      </c>
      <c r="W18" t="s">
        <v>36</v>
      </c>
    </row>
    <row r="19" spans="1:23" ht="17.5" hidden="1" customHeight="1" x14ac:dyDescent="0.4">
      <c r="A19" s="2">
        <v>89878</v>
      </c>
      <c r="B19" s="1">
        <f t="shared" si="1"/>
        <v>43572</v>
      </c>
      <c r="C19" t="s">
        <v>66</v>
      </c>
      <c r="D19" t="s">
        <v>24</v>
      </c>
      <c r="E19" t="s">
        <v>67</v>
      </c>
      <c r="F19" t="s">
        <v>39</v>
      </c>
      <c r="G19" t="s">
        <v>68</v>
      </c>
      <c r="H19" s="46">
        <v>0.37</v>
      </c>
      <c r="I19" s="46">
        <v>0</v>
      </c>
      <c r="J19" t="s">
        <v>69</v>
      </c>
      <c r="K19" s="2">
        <v>1</v>
      </c>
      <c r="L19" t="s">
        <v>42</v>
      </c>
      <c r="M19" t="s">
        <v>80</v>
      </c>
      <c r="N19" t="s">
        <v>81</v>
      </c>
      <c r="O19" t="s">
        <v>32</v>
      </c>
      <c r="P19" t="s">
        <v>46</v>
      </c>
      <c r="Q19" t="s">
        <v>34</v>
      </c>
      <c r="R19" s="1">
        <f t="shared" si="2"/>
        <v>40484</v>
      </c>
      <c r="T19" t="s">
        <v>34</v>
      </c>
      <c r="U19" s="2">
        <v>0</v>
      </c>
      <c r="V19" t="s">
        <v>82</v>
      </c>
      <c r="W19" t="s">
        <v>36</v>
      </c>
    </row>
    <row r="20" spans="1:23" ht="17.5" hidden="1" customHeight="1" x14ac:dyDescent="0.4">
      <c r="A20" s="2">
        <v>89879</v>
      </c>
      <c r="B20" s="1">
        <f t="shared" si="1"/>
        <v>43572</v>
      </c>
      <c r="C20" t="s">
        <v>83</v>
      </c>
      <c r="D20" t="s">
        <v>24</v>
      </c>
      <c r="E20" t="s">
        <v>38</v>
      </c>
      <c r="F20" t="s">
        <v>84</v>
      </c>
      <c r="G20" t="s">
        <v>40</v>
      </c>
      <c r="H20" s="46">
        <v>2924.91</v>
      </c>
      <c r="I20" s="46">
        <v>0</v>
      </c>
      <c r="J20" t="s">
        <v>85</v>
      </c>
      <c r="K20" s="2">
        <v>1</v>
      </c>
      <c r="L20" t="s">
        <v>42</v>
      </c>
      <c r="M20" t="s">
        <v>86</v>
      </c>
      <c r="N20" t="s">
        <v>87</v>
      </c>
      <c r="O20" t="s">
        <v>32</v>
      </c>
      <c r="P20" t="s">
        <v>33</v>
      </c>
      <c r="Q20" t="s">
        <v>34</v>
      </c>
      <c r="R20" s="1">
        <f t="shared" si="2"/>
        <v>40484</v>
      </c>
      <c r="T20" t="s">
        <v>34</v>
      </c>
      <c r="U20" s="2">
        <v>0</v>
      </c>
      <c r="V20" t="s">
        <v>88</v>
      </c>
      <c r="W20" t="s">
        <v>36</v>
      </c>
    </row>
    <row r="21" spans="1:23" ht="17.5" hidden="1" customHeight="1" x14ac:dyDescent="0.4">
      <c r="A21" s="2">
        <v>89879</v>
      </c>
      <c r="B21" s="1">
        <f t="shared" si="1"/>
        <v>43572</v>
      </c>
      <c r="C21" t="s">
        <v>83</v>
      </c>
      <c r="D21" t="s">
        <v>24</v>
      </c>
      <c r="E21" t="s">
        <v>38</v>
      </c>
      <c r="F21" t="s">
        <v>84</v>
      </c>
      <c r="G21" t="s">
        <v>40</v>
      </c>
      <c r="H21" s="46">
        <v>55.29</v>
      </c>
      <c r="I21" s="46">
        <v>0</v>
      </c>
      <c r="J21" t="s">
        <v>85</v>
      </c>
      <c r="K21" s="2">
        <v>1</v>
      </c>
      <c r="L21" t="s">
        <v>42</v>
      </c>
      <c r="M21" t="s">
        <v>86</v>
      </c>
      <c r="N21" t="s">
        <v>87</v>
      </c>
      <c r="O21" t="s">
        <v>32</v>
      </c>
      <c r="P21" t="s">
        <v>46</v>
      </c>
      <c r="Q21" t="s">
        <v>34</v>
      </c>
      <c r="R21" s="1">
        <f t="shared" si="2"/>
        <v>40484</v>
      </c>
      <c r="T21" t="s">
        <v>34</v>
      </c>
      <c r="U21" s="2">
        <v>0</v>
      </c>
      <c r="V21" t="s">
        <v>88</v>
      </c>
      <c r="W21" t="s">
        <v>36</v>
      </c>
    </row>
    <row r="22" spans="1:23" ht="17.5" hidden="1" customHeight="1" x14ac:dyDescent="0.4">
      <c r="A22" s="2">
        <v>89912</v>
      </c>
      <c r="B22" s="1">
        <f>DATE(2019,4,18)</f>
        <v>43573</v>
      </c>
      <c r="C22" t="s">
        <v>89</v>
      </c>
      <c r="D22" t="s">
        <v>24</v>
      </c>
      <c r="E22" t="s">
        <v>90</v>
      </c>
      <c r="F22" t="s">
        <v>91</v>
      </c>
      <c r="G22" t="s">
        <v>92</v>
      </c>
      <c r="H22" s="46">
        <v>592.12</v>
      </c>
      <c r="I22" s="46">
        <v>0</v>
      </c>
      <c r="J22" t="s">
        <v>93</v>
      </c>
      <c r="K22" s="2">
        <v>1</v>
      </c>
      <c r="L22" t="s">
        <v>94</v>
      </c>
      <c r="M22" t="s">
        <v>95</v>
      </c>
      <c r="N22" t="s">
        <v>96</v>
      </c>
      <c r="O22" t="s">
        <v>32</v>
      </c>
      <c r="P22" t="s">
        <v>33</v>
      </c>
      <c r="Q22" t="s">
        <v>34</v>
      </c>
      <c r="R22" s="1">
        <f t="shared" si="2"/>
        <v>40484</v>
      </c>
      <c r="T22" t="s">
        <v>34</v>
      </c>
      <c r="U22" s="2">
        <v>0</v>
      </c>
      <c r="V22" t="s">
        <v>97</v>
      </c>
      <c r="W22" t="s">
        <v>36</v>
      </c>
    </row>
    <row r="23" spans="1:23" ht="17.5" hidden="1" customHeight="1" x14ac:dyDescent="0.4">
      <c r="A23" s="2">
        <v>89913</v>
      </c>
      <c r="B23" s="1">
        <f>DATE(2019,4,18)</f>
        <v>43573</v>
      </c>
      <c r="C23" t="s">
        <v>98</v>
      </c>
      <c r="D23" t="s">
        <v>24</v>
      </c>
      <c r="E23" t="s">
        <v>67</v>
      </c>
      <c r="F23" t="s">
        <v>91</v>
      </c>
      <c r="G23" t="s">
        <v>68</v>
      </c>
      <c r="H23" s="46">
        <v>592.12</v>
      </c>
      <c r="I23" s="46">
        <v>0</v>
      </c>
      <c r="J23" t="s">
        <v>99</v>
      </c>
      <c r="K23" s="2">
        <v>1</v>
      </c>
      <c r="L23" t="s">
        <v>94</v>
      </c>
      <c r="M23" t="s">
        <v>100</v>
      </c>
      <c r="N23" t="s">
        <v>96</v>
      </c>
      <c r="O23" t="s">
        <v>32</v>
      </c>
      <c r="P23" t="s">
        <v>33</v>
      </c>
      <c r="Q23" t="s">
        <v>34</v>
      </c>
      <c r="R23" s="1">
        <f t="shared" si="2"/>
        <v>40484</v>
      </c>
      <c r="T23" t="s">
        <v>34</v>
      </c>
      <c r="U23" s="2">
        <v>0</v>
      </c>
      <c r="V23" t="s">
        <v>97</v>
      </c>
      <c r="W23" t="s">
        <v>36</v>
      </c>
    </row>
    <row r="24" spans="1:23" ht="17.5" hidden="1" customHeight="1" x14ac:dyDescent="0.4">
      <c r="A24" s="2">
        <v>89975</v>
      </c>
      <c r="B24" s="1">
        <f>DATE(2019,4,23)</f>
        <v>43578</v>
      </c>
      <c r="C24" t="s">
        <v>101</v>
      </c>
      <c r="D24" t="s">
        <v>24</v>
      </c>
      <c r="E24" t="s">
        <v>102</v>
      </c>
      <c r="F24" t="s">
        <v>103</v>
      </c>
      <c r="G24" t="s">
        <v>49</v>
      </c>
      <c r="H24" s="46">
        <v>0.01</v>
      </c>
      <c r="I24" s="46">
        <v>0</v>
      </c>
      <c r="J24" t="s">
        <v>104</v>
      </c>
      <c r="K24" s="2">
        <v>1</v>
      </c>
      <c r="L24" t="s">
        <v>42</v>
      </c>
      <c r="M24" t="s">
        <v>105</v>
      </c>
      <c r="N24" t="s">
        <v>106</v>
      </c>
      <c r="O24" t="s">
        <v>32</v>
      </c>
      <c r="P24" t="s">
        <v>107</v>
      </c>
      <c r="Q24" t="s">
        <v>34</v>
      </c>
      <c r="R24" s="1">
        <f>DATE(2014,1,14)</f>
        <v>41653</v>
      </c>
      <c r="T24" t="s">
        <v>34</v>
      </c>
      <c r="U24" s="2">
        <v>0</v>
      </c>
      <c r="V24" t="s">
        <v>108</v>
      </c>
      <c r="W24" t="s">
        <v>36</v>
      </c>
    </row>
    <row r="25" spans="1:23" ht="17.5" hidden="1" customHeight="1" x14ac:dyDescent="0.4">
      <c r="A25" s="2">
        <v>90019</v>
      </c>
      <c r="B25" s="1">
        <f t="shared" ref="B25:B36" si="3">DATE(2019,4,24)</f>
        <v>43579</v>
      </c>
      <c r="C25" t="s">
        <v>109</v>
      </c>
      <c r="D25" t="s">
        <v>24</v>
      </c>
      <c r="E25" t="s">
        <v>110</v>
      </c>
      <c r="F25" t="s">
        <v>111</v>
      </c>
      <c r="G25" t="s">
        <v>40</v>
      </c>
      <c r="H25" s="46">
        <v>0</v>
      </c>
      <c r="I25" s="46">
        <v>0.02</v>
      </c>
      <c r="J25" t="s">
        <v>112</v>
      </c>
      <c r="K25" s="2">
        <v>1</v>
      </c>
      <c r="L25" t="s">
        <v>42</v>
      </c>
      <c r="M25" t="s">
        <v>113</v>
      </c>
      <c r="N25" t="s">
        <v>114</v>
      </c>
      <c r="O25" t="s">
        <v>32</v>
      </c>
      <c r="P25" t="s">
        <v>107</v>
      </c>
      <c r="Q25" t="s">
        <v>34</v>
      </c>
      <c r="R25" s="1">
        <f>DATE(2010,11,2)</f>
        <v>40484</v>
      </c>
      <c r="T25" t="s">
        <v>34</v>
      </c>
      <c r="U25" s="2">
        <v>0</v>
      </c>
      <c r="V25" t="s">
        <v>115</v>
      </c>
      <c r="W25" t="s">
        <v>36</v>
      </c>
    </row>
    <row r="26" spans="1:23" ht="17.5" hidden="1" customHeight="1" x14ac:dyDescent="0.4">
      <c r="A26" s="2">
        <v>90073</v>
      </c>
      <c r="B26" s="1">
        <f t="shared" si="3"/>
        <v>43579</v>
      </c>
      <c r="C26" t="s">
        <v>116</v>
      </c>
      <c r="D26" t="s">
        <v>24</v>
      </c>
      <c r="E26" t="s">
        <v>117</v>
      </c>
      <c r="F26" t="s">
        <v>118</v>
      </c>
      <c r="G26" t="s">
        <v>119</v>
      </c>
      <c r="H26" s="46">
        <v>15.09</v>
      </c>
      <c r="I26" s="46">
        <v>0</v>
      </c>
      <c r="J26" t="s">
        <v>120</v>
      </c>
      <c r="K26" s="2">
        <v>1</v>
      </c>
      <c r="L26" t="s">
        <v>94</v>
      </c>
      <c r="M26" t="s">
        <v>121</v>
      </c>
      <c r="N26" t="s">
        <v>122</v>
      </c>
      <c r="O26" t="s">
        <v>32</v>
      </c>
      <c r="P26" t="s">
        <v>33</v>
      </c>
      <c r="Q26" t="s">
        <v>34</v>
      </c>
      <c r="R26" s="1">
        <f>DATE(2013,7,29)</f>
        <v>41484</v>
      </c>
      <c r="T26" t="s">
        <v>34</v>
      </c>
      <c r="U26" s="2">
        <v>0</v>
      </c>
      <c r="V26" t="s">
        <v>123</v>
      </c>
      <c r="W26" t="s">
        <v>36</v>
      </c>
    </row>
    <row r="27" spans="1:23" ht="17.5" hidden="1" customHeight="1" x14ac:dyDescent="0.4">
      <c r="A27" s="2">
        <v>90073</v>
      </c>
      <c r="B27" s="1">
        <f t="shared" si="3"/>
        <v>43579</v>
      </c>
      <c r="C27" t="s">
        <v>116</v>
      </c>
      <c r="D27" t="s">
        <v>24</v>
      </c>
      <c r="E27" t="s">
        <v>117</v>
      </c>
      <c r="F27" t="s">
        <v>118</v>
      </c>
      <c r="G27" t="s">
        <v>119</v>
      </c>
      <c r="H27" s="46">
        <v>0.28000000000000003</v>
      </c>
      <c r="I27" s="46">
        <v>0</v>
      </c>
      <c r="J27" t="s">
        <v>120</v>
      </c>
      <c r="K27" s="2">
        <v>1</v>
      </c>
      <c r="L27" t="s">
        <v>94</v>
      </c>
      <c r="M27" t="s">
        <v>121</v>
      </c>
      <c r="N27" t="s">
        <v>122</v>
      </c>
      <c r="O27" t="s">
        <v>32</v>
      </c>
      <c r="P27" t="s">
        <v>46</v>
      </c>
      <c r="Q27" t="s">
        <v>34</v>
      </c>
      <c r="R27" s="1">
        <f>DATE(2013,7,29)</f>
        <v>41484</v>
      </c>
      <c r="T27" t="s">
        <v>34</v>
      </c>
      <c r="U27" s="2">
        <v>0</v>
      </c>
      <c r="V27" t="s">
        <v>123</v>
      </c>
      <c r="W27" t="s">
        <v>36</v>
      </c>
    </row>
    <row r="28" spans="1:23" ht="17.5" hidden="1" customHeight="1" x14ac:dyDescent="0.4">
      <c r="A28" s="2">
        <v>90074</v>
      </c>
      <c r="B28" s="1">
        <f t="shared" si="3"/>
        <v>43579</v>
      </c>
      <c r="C28" t="s">
        <v>116</v>
      </c>
      <c r="D28" t="s">
        <v>24</v>
      </c>
      <c r="E28" t="s">
        <v>117</v>
      </c>
      <c r="F28" t="s">
        <v>118</v>
      </c>
      <c r="G28" t="s">
        <v>119</v>
      </c>
      <c r="H28" s="46">
        <v>89.45</v>
      </c>
      <c r="I28" s="46">
        <v>0</v>
      </c>
      <c r="J28" t="s">
        <v>124</v>
      </c>
      <c r="K28" s="2">
        <v>1</v>
      </c>
      <c r="L28" t="s">
        <v>94</v>
      </c>
      <c r="M28" t="s">
        <v>125</v>
      </c>
      <c r="N28" t="s">
        <v>122</v>
      </c>
      <c r="O28" t="s">
        <v>32</v>
      </c>
      <c r="P28" t="s">
        <v>33</v>
      </c>
      <c r="Q28" t="s">
        <v>34</v>
      </c>
      <c r="R28" s="1">
        <f>DATE(2013,7,29)</f>
        <v>41484</v>
      </c>
      <c r="T28" t="s">
        <v>34</v>
      </c>
      <c r="U28" s="2">
        <v>0</v>
      </c>
      <c r="V28" t="s">
        <v>123</v>
      </c>
      <c r="W28" t="s">
        <v>36</v>
      </c>
    </row>
    <row r="29" spans="1:23" ht="17.5" hidden="1" customHeight="1" x14ac:dyDescent="0.4">
      <c r="A29" s="2">
        <v>90074</v>
      </c>
      <c r="B29" s="1">
        <f t="shared" si="3"/>
        <v>43579</v>
      </c>
      <c r="C29" t="s">
        <v>116</v>
      </c>
      <c r="D29" t="s">
        <v>24</v>
      </c>
      <c r="E29" t="s">
        <v>117</v>
      </c>
      <c r="F29" t="s">
        <v>118</v>
      </c>
      <c r="G29" t="s">
        <v>119</v>
      </c>
      <c r="H29" s="46">
        <v>1.69</v>
      </c>
      <c r="I29" s="46">
        <v>0</v>
      </c>
      <c r="J29" t="s">
        <v>124</v>
      </c>
      <c r="K29" s="2">
        <v>1</v>
      </c>
      <c r="L29" t="s">
        <v>94</v>
      </c>
      <c r="M29" t="s">
        <v>125</v>
      </c>
      <c r="N29" t="s">
        <v>122</v>
      </c>
      <c r="O29" t="s">
        <v>32</v>
      </c>
      <c r="P29" t="s">
        <v>46</v>
      </c>
      <c r="Q29" t="s">
        <v>34</v>
      </c>
      <c r="R29" s="1">
        <f>DATE(2013,7,29)</f>
        <v>41484</v>
      </c>
      <c r="T29" t="s">
        <v>34</v>
      </c>
      <c r="U29" s="2">
        <v>0</v>
      </c>
      <c r="V29" t="s">
        <v>123</v>
      </c>
      <c r="W29" t="s">
        <v>36</v>
      </c>
    </row>
    <row r="30" spans="1:23" ht="17.5" hidden="1" customHeight="1" x14ac:dyDescent="0.4">
      <c r="A30" s="2">
        <v>90083</v>
      </c>
      <c r="B30" s="1">
        <f t="shared" si="3"/>
        <v>43579</v>
      </c>
      <c r="C30" t="s">
        <v>126</v>
      </c>
      <c r="D30" t="s">
        <v>24</v>
      </c>
      <c r="E30" t="s">
        <v>38</v>
      </c>
      <c r="F30" t="s">
        <v>127</v>
      </c>
      <c r="G30" t="s">
        <v>40</v>
      </c>
      <c r="H30" s="46">
        <v>341</v>
      </c>
      <c r="I30" s="46">
        <v>0</v>
      </c>
      <c r="J30" t="s">
        <v>128</v>
      </c>
      <c r="K30" s="2">
        <v>1</v>
      </c>
      <c r="L30" t="s">
        <v>94</v>
      </c>
      <c r="M30" t="s">
        <v>129</v>
      </c>
      <c r="N30" t="s">
        <v>130</v>
      </c>
      <c r="O30" t="s">
        <v>32</v>
      </c>
      <c r="P30" t="s">
        <v>33</v>
      </c>
      <c r="Q30" t="s">
        <v>34</v>
      </c>
      <c r="R30" s="1">
        <f t="shared" ref="R30:R36" si="4">DATE(2010,11,2)</f>
        <v>40484</v>
      </c>
      <c r="T30" t="s">
        <v>34</v>
      </c>
      <c r="U30" s="2">
        <v>0</v>
      </c>
      <c r="V30" t="s">
        <v>131</v>
      </c>
      <c r="W30" t="s">
        <v>36</v>
      </c>
    </row>
    <row r="31" spans="1:23" ht="17.5" hidden="1" customHeight="1" x14ac:dyDescent="0.4">
      <c r="A31" s="2">
        <v>90083</v>
      </c>
      <c r="B31" s="1">
        <f t="shared" si="3"/>
        <v>43579</v>
      </c>
      <c r="C31" t="s">
        <v>126</v>
      </c>
      <c r="D31" t="s">
        <v>24</v>
      </c>
      <c r="E31" t="s">
        <v>38</v>
      </c>
      <c r="F31" t="s">
        <v>127</v>
      </c>
      <c r="G31" t="s">
        <v>40</v>
      </c>
      <c r="H31" s="46">
        <v>6.45</v>
      </c>
      <c r="I31" s="46">
        <v>0</v>
      </c>
      <c r="J31" t="s">
        <v>128</v>
      </c>
      <c r="K31" s="2">
        <v>1</v>
      </c>
      <c r="L31" t="s">
        <v>94</v>
      </c>
      <c r="M31" t="s">
        <v>129</v>
      </c>
      <c r="N31" t="s">
        <v>130</v>
      </c>
      <c r="O31" t="s">
        <v>32</v>
      </c>
      <c r="P31" t="s">
        <v>46</v>
      </c>
      <c r="Q31" t="s">
        <v>34</v>
      </c>
      <c r="R31" s="1">
        <f t="shared" si="4"/>
        <v>40484</v>
      </c>
      <c r="T31" t="s">
        <v>34</v>
      </c>
      <c r="U31" s="2">
        <v>0</v>
      </c>
      <c r="V31" t="s">
        <v>131</v>
      </c>
      <c r="W31" t="s">
        <v>36</v>
      </c>
    </row>
    <row r="32" spans="1:23" ht="17.5" hidden="1" customHeight="1" x14ac:dyDescent="0.4">
      <c r="A32" s="2">
        <v>90084</v>
      </c>
      <c r="B32" s="1">
        <f t="shared" si="3"/>
        <v>43579</v>
      </c>
      <c r="C32" t="s">
        <v>132</v>
      </c>
      <c r="D32" t="s">
        <v>24</v>
      </c>
      <c r="E32" t="s">
        <v>133</v>
      </c>
      <c r="F32" t="s">
        <v>127</v>
      </c>
      <c r="G32" t="s">
        <v>27</v>
      </c>
      <c r="H32" s="46">
        <v>2940</v>
      </c>
      <c r="I32" s="46">
        <v>0</v>
      </c>
      <c r="J32" t="s">
        <v>134</v>
      </c>
      <c r="K32" s="2">
        <v>1</v>
      </c>
      <c r="L32" t="s">
        <v>94</v>
      </c>
      <c r="M32" t="s">
        <v>80</v>
      </c>
      <c r="N32" t="s">
        <v>135</v>
      </c>
      <c r="O32" t="s">
        <v>32</v>
      </c>
      <c r="P32" t="s">
        <v>136</v>
      </c>
      <c r="Q32" t="s">
        <v>34</v>
      </c>
      <c r="R32" s="1">
        <f t="shared" si="4"/>
        <v>40484</v>
      </c>
      <c r="T32" t="s">
        <v>34</v>
      </c>
      <c r="U32" s="2">
        <v>0</v>
      </c>
      <c r="V32" t="s">
        <v>137</v>
      </c>
      <c r="W32" t="s">
        <v>36</v>
      </c>
    </row>
    <row r="33" spans="1:23" ht="17.5" hidden="1" customHeight="1" x14ac:dyDescent="0.4">
      <c r="A33" s="2">
        <v>90084</v>
      </c>
      <c r="B33" s="1">
        <f t="shared" si="3"/>
        <v>43579</v>
      </c>
      <c r="C33" t="s">
        <v>132</v>
      </c>
      <c r="D33" t="s">
        <v>24</v>
      </c>
      <c r="E33" t="s">
        <v>133</v>
      </c>
      <c r="F33" t="s">
        <v>127</v>
      </c>
      <c r="G33" t="s">
        <v>27</v>
      </c>
      <c r="H33" s="46">
        <v>55.57</v>
      </c>
      <c r="I33" s="46">
        <v>0</v>
      </c>
      <c r="J33" t="s">
        <v>134</v>
      </c>
      <c r="K33" s="2">
        <v>1</v>
      </c>
      <c r="L33" t="s">
        <v>94</v>
      </c>
      <c r="M33" t="s">
        <v>80</v>
      </c>
      <c r="N33" t="s">
        <v>135</v>
      </c>
      <c r="O33" t="s">
        <v>32</v>
      </c>
      <c r="P33" t="s">
        <v>46</v>
      </c>
      <c r="Q33" t="s">
        <v>34</v>
      </c>
      <c r="R33" s="1">
        <f t="shared" si="4"/>
        <v>40484</v>
      </c>
      <c r="T33" t="s">
        <v>34</v>
      </c>
      <c r="U33" s="2">
        <v>0</v>
      </c>
      <c r="V33" t="s">
        <v>137</v>
      </c>
      <c r="W33" t="s">
        <v>36</v>
      </c>
    </row>
    <row r="34" spans="1:23" ht="17.5" hidden="1" customHeight="1" x14ac:dyDescent="0.4">
      <c r="A34" s="2">
        <v>90093</v>
      </c>
      <c r="B34" s="1">
        <f t="shared" si="3"/>
        <v>43579</v>
      </c>
      <c r="C34" t="s">
        <v>138</v>
      </c>
      <c r="D34" t="s">
        <v>24</v>
      </c>
      <c r="E34" t="s">
        <v>139</v>
      </c>
      <c r="F34" t="s">
        <v>140</v>
      </c>
      <c r="G34" t="s">
        <v>141</v>
      </c>
      <c r="H34" s="46">
        <v>136.85</v>
      </c>
      <c r="I34" s="46">
        <v>0</v>
      </c>
      <c r="J34" t="s">
        <v>62</v>
      </c>
      <c r="K34" s="2">
        <v>1</v>
      </c>
      <c r="L34" t="s">
        <v>94</v>
      </c>
      <c r="M34" t="s">
        <v>142</v>
      </c>
      <c r="N34" t="s">
        <v>143</v>
      </c>
      <c r="O34" t="s">
        <v>32</v>
      </c>
      <c r="P34" t="s">
        <v>33</v>
      </c>
      <c r="Q34" t="s">
        <v>34</v>
      </c>
      <c r="R34" s="1">
        <f t="shared" si="4"/>
        <v>40484</v>
      </c>
      <c r="T34" t="s">
        <v>34</v>
      </c>
      <c r="U34" s="2">
        <v>0</v>
      </c>
      <c r="V34" t="s">
        <v>144</v>
      </c>
      <c r="W34" t="s">
        <v>36</v>
      </c>
    </row>
    <row r="35" spans="1:23" ht="17.5" hidden="1" customHeight="1" x14ac:dyDescent="0.4">
      <c r="A35" s="2">
        <v>90093</v>
      </c>
      <c r="B35" s="1">
        <f t="shared" si="3"/>
        <v>43579</v>
      </c>
      <c r="C35" t="s">
        <v>138</v>
      </c>
      <c r="D35" t="s">
        <v>24</v>
      </c>
      <c r="E35" t="s">
        <v>139</v>
      </c>
      <c r="F35" t="s">
        <v>140</v>
      </c>
      <c r="G35" t="s">
        <v>141</v>
      </c>
      <c r="H35" s="46">
        <v>2.59</v>
      </c>
      <c r="I35" s="46">
        <v>0</v>
      </c>
      <c r="J35" t="s">
        <v>62</v>
      </c>
      <c r="K35" s="2">
        <v>1</v>
      </c>
      <c r="L35" t="s">
        <v>94</v>
      </c>
      <c r="M35" t="s">
        <v>142</v>
      </c>
      <c r="N35" t="s">
        <v>143</v>
      </c>
      <c r="O35" t="s">
        <v>32</v>
      </c>
      <c r="P35" t="s">
        <v>46</v>
      </c>
      <c r="Q35" t="s">
        <v>34</v>
      </c>
      <c r="R35" s="1">
        <f t="shared" si="4"/>
        <v>40484</v>
      </c>
      <c r="T35" t="s">
        <v>34</v>
      </c>
      <c r="U35" s="2">
        <v>0</v>
      </c>
      <c r="V35" t="s">
        <v>144</v>
      </c>
      <c r="W35" t="s">
        <v>36</v>
      </c>
    </row>
    <row r="36" spans="1:23" ht="17.5" hidden="1" customHeight="1" x14ac:dyDescent="0.4">
      <c r="A36" s="2">
        <v>90095</v>
      </c>
      <c r="B36" s="1">
        <f t="shared" si="3"/>
        <v>43579</v>
      </c>
      <c r="C36" t="s">
        <v>126</v>
      </c>
      <c r="D36" t="s">
        <v>24</v>
      </c>
      <c r="E36" t="s">
        <v>38</v>
      </c>
      <c r="F36" t="s">
        <v>127</v>
      </c>
      <c r="G36" t="s">
        <v>40</v>
      </c>
      <c r="H36" s="46">
        <v>458.78</v>
      </c>
      <c r="I36" s="46">
        <v>0</v>
      </c>
      <c r="J36" t="s">
        <v>145</v>
      </c>
      <c r="K36" s="2">
        <v>1</v>
      </c>
      <c r="L36" t="s">
        <v>94</v>
      </c>
      <c r="M36" t="s">
        <v>129</v>
      </c>
      <c r="N36" t="s">
        <v>146</v>
      </c>
      <c r="O36" t="s">
        <v>32</v>
      </c>
      <c r="P36" t="s">
        <v>33</v>
      </c>
      <c r="Q36" t="s">
        <v>34</v>
      </c>
      <c r="R36" s="1">
        <f t="shared" si="4"/>
        <v>40484</v>
      </c>
      <c r="T36" t="s">
        <v>34</v>
      </c>
      <c r="U36" s="2">
        <v>0</v>
      </c>
      <c r="V36" t="s">
        <v>147</v>
      </c>
      <c r="W36" t="s">
        <v>36</v>
      </c>
    </row>
    <row r="37" spans="1:23" ht="17.5" hidden="1" customHeight="1" x14ac:dyDescent="0.4">
      <c r="A37" s="2">
        <v>90204</v>
      </c>
      <c r="B37" s="1">
        <f t="shared" ref="B37:B44" si="5">DATE(2019,4,29)</f>
        <v>43584</v>
      </c>
      <c r="C37" t="s">
        <v>148</v>
      </c>
      <c r="D37" t="s">
        <v>24</v>
      </c>
      <c r="E37" t="s">
        <v>90</v>
      </c>
      <c r="F37" t="s">
        <v>149</v>
      </c>
      <c r="G37" t="s">
        <v>92</v>
      </c>
      <c r="H37" s="46">
        <v>4375</v>
      </c>
      <c r="I37" s="46">
        <v>0</v>
      </c>
      <c r="J37" t="s">
        <v>150</v>
      </c>
      <c r="K37" s="2">
        <v>1</v>
      </c>
      <c r="L37" t="s">
        <v>94</v>
      </c>
      <c r="M37" t="s">
        <v>129</v>
      </c>
      <c r="N37" t="s">
        <v>151</v>
      </c>
      <c r="O37" t="s">
        <v>32</v>
      </c>
      <c r="P37" t="s">
        <v>33</v>
      </c>
      <c r="Q37" t="s">
        <v>34</v>
      </c>
      <c r="R37" s="1">
        <f>DATE(2017,10,11)</f>
        <v>43019</v>
      </c>
      <c r="T37" t="s">
        <v>34</v>
      </c>
      <c r="U37" s="2">
        <v>0</v>
      </c>
      <c r="V37" t="s">
        <v>152</v>
      </c>
      <c r="W37" t="s">
        <v>36</v>
      </c>
    </row>
    <row r="38" spans="1:23" ht="17.5" hidden="1" customHeight="1" x14ac:dyDescent="0.4">
      <c r="A38" s="2">
        <v>90204</v>
      </c>
      <c r="B38" s="1">
        <f t="shared" si="5"/>
        <v>43584</v>
      </c>
      <c r="C38" t="s">
        <v>148</v>
      </c>
      <c r="D38" t="s">
        <v>24</v>
      </c>
      <c r="E38" t="s">
        <v>90</v>
      </c>
      <c r="F38" t="s">
        <v>149</v>
      </c>
      <c r="G38" t="s">
        <v>92</v>
      </c>
      <c r="H38" s="46">
        <v>82.7</v>
      </c>
      <c r="I38" s="46">
        <v>0</v>
      </c>
      <c r="J38" t="s">
        <v>150</v>
      </c>
      <c r="K38" s="2">
        <v>1</v>
      </c>
      <c r="L38" t="s">
        <v>94</v>
      </c>
      <c r="M38" t="s">
        <v>129</v>
      </c>
      <c r="N38" t="s">
        <v>151</v>
      </c>
      <c r="O38" t="s">
        <v>32</v>
      </c>
      <c r="P38" t="s">
        <v>46</v>
      </c>
      <c r="Q38" t="s">
        <v>34</v>
      </c>
      <c r="R38" s="1">
        <f>DATE(2017,10,11)</f>
        <v>43019</v>
      </c>
      <c r="T38" t="s">
        <v>34</v>
      </c>
      <c r="U38" s="2">
        <v>0</v>
      </c>
      <c r="V38" t="s">
        <v>152</v>
      </c>
      <c r="W38" t="s">
        <v>36</v>
      </c>
    </row>
    <row r="39" spans="1:23" ht="17.5" hidden="1" customHeight="1" x14ac:dyDescent="0.4">
      <c r="A39" s="2">
        <v>90205</v>
      </c>
      <c r="B39" s="1">
        <f t="shared" si="5"/>
        <v>43584</v>
      </c>
      <c r="C39" t="s">
        <v>132</v>
      </c>
      <c r="D39" t="s">
        <v>24</v>
      </c>
      <c r="E39" t="s">
        <v>133</v>
      </c>
      <c r="F39" t="s">
        <v>127</v>
      </c>
      <c r="G39" t="s">
        <v>27</v>
      </c>
      <c r="H39" s="46">
        <v>980</v>
      </c>
      <c r="I39" s="46">
        <v>0</v>
      </c>
      <c r="J39" t="s">
        <v>153</v>
      </c>
      <c r="K39" s="2">
        <v>1</v>
      </c>
      <c r="L39" t="s">
        <v>94</v>
      </c>
      <c r="M39" t="s">
        <v>154</v>
      </c>
      <c r="N39" t="s">
        <v>135</v>
      </c>
      <c r="O39" t="s">
        <v>32</v>
      </c>
      <c r="P39" t="s">
        <v>33</v>
      </c>
      <c r="Q39" t="s">
        <v>34</v>
      </c>
      <c r="R39" s="1">
        <f t="shared" ref="R39:R46" si="6">DATE(2010,11,2)</f>
        <v>40484</v>
      </c>
      <c r="T39" t="s">
        <v>34</v>
      </c>
      <c r="U39" s="2">
        <v>0</v>
      </c>
      <c r="V39" t="s">
        <v>137</v>
      </c>
      <c r="W39" t="s">
        <v>36</v>
      </c>
    </row>
    <row r="40" spans="1:23" ht="17.5" hidden="1" customHeight="1" x14ac:dyDescent="0.4">
      <c r="A40" s="2">
        <v>90205</v>
      </c>
      <c r="B40" s="1">
        <f t="shared" si="5"/>
        <v>43584</v>
      </c>
      <c r="C40" t="s">
        <v>132</v>
      </c>
      <c r="D40" t="s">
        <v>24</v>
      </c>
      <c r="E40" t="s">
        <v>133</v>
      </c>
      <c r="F40" t="s">
        <v>127</v>
      </c>
      <c r="G40" t="s">
        <v>27</v>
      </c>
      <c r="H40" s="46">
        <v>18.52</v>
      </c>
      <c r="I40" s="46">
        <v>0</v>
      </c>
      <c r="J40" t="s">
        <v>153</v>
      </c>
      <c r="K40" s="2">
        <v>1</v>
      </c>
      <c r="L40" t="s">
        <v>94</v>
      </c>
      <c r="M40" t="s">
        <v>154</v>
      </c>
      <c r="N40" t="s">
        <v>135</v>
      </c>
      <c r="O40" t="s">
        <v>32</v>
      </c>
      <c r="P40" t="s">
        <v>46</v>
      </c>
      <c r="Q40" t="s">
        <v>34</v>
      </c>
      <c r="R40" s="1">
        <f t="shared" si="6"/>
        <v>40484</v>
      </c>
      <c r="T40" t="s">
        <v>34</v>
      </c>
      <c r="U40" s="2">
        <v>0</v>
      </c>
      <c r="V40" t="s">
        <v>137</v>
      </c>
      <c r="W40" t="s">
        <v>36</v>
      </c>
    </row>
    <row r="41" spans="1:23" ht="17.5" hidden="1" customHeight="1" x14ac:dyDescent="0.4">
      <c r="A41" s="2">
        <v>90221</v>
      </c>
      <c r="B41" s="1">
        <f t="shared" si="5"/>
        <v>43584</v>
      </c>
      <c r="C41" t="s">
        <v>155</v>
      </c>
      <c r="D41" t="s">
        <v>24</v>
      </c>
      <c r="E41" t="s">
        <v>102</v>
      </c>
      <c r="F41" t="s">
        <v>56</v>
      </c>
      <c r="G41" t="s">
        <v>49</v>
      </c>
      <c r="H41" s="46">
        <v>74.7</v>
      </c>
      <c r="I41" s="46">
        <v>0</v>
      </c>
      <c r="J41" t="s">
        <v>156</v>
      </c>
      <c r="K41" s="2">
        <v>1</v>
      </c>
      <c r="L41" t="s">
        <v>94</v>
      </c>
      <c r="M41" t="s">
        <v>157</v>
      </c>
      <c r="N41" t="s">
        <v>158</v>
      </c>
      <c r="O41" t="s">
        <v>32</v>
      </c>
      <c r="P41" t="s">
        <v>33</v>
      </c>
      <c r="Q41" t="s">
        <v>34</v>
      </c>
      <c r="R41" s="1">
        <f t="shared" si="6"/>
        <v>40484</v>
      </c>
      <c r="T41" t="s">
        <v>34</v>
      </c>
      <c r="U41" s="2">
        <v>0</v>
      </c>
      <c r="V41" t="s">
        <v>159</v>
      </c>
      <c r="W41" t="s">
        <v>36</v>
      </c>
    </row>
    <row r="42" spans="1:23" ht="17.5" hidden="1" customHeight="1" x14ac:dyDescent="0.4">
      <c r="A42" s="2">
        <v>90221</v>
      </c>
      <c r="B42" s="1">
        <f t="shared" si="5"/>
        <v>43584</v>
      </c>
      <c r="C42" t="s">
        <v>155</v>
      </c>
      <c r="D42" t="s">
        <v>24</v>
      </c>
      <c r="E42" t="s">
        <v>102</v>
      </c>
      <c r="F42" t="s">
        <v>56</v>
      </c>
      <c r="G42" t="s">
        <v>49</v>
      </c>
      <c r="H42" s="46">
        <v>1.41</v>
      </c>
      <c r="I42" s="46">
        <v>0</v>
      </c>
      <c r="J42" t="s">
        <v>156</v>
      </c>
      <c r="K42" s="2">
        <v>1</v>
      </c>
      <c r="L42" t="s">
        <v>94</v>
      </c>
      <c r="M42" t="s">
        <v>157</v>
      </c>
      <c r="N42" t="s">
        <v>158</v>
      </c>
      <c r="O42" t="s">
        <v>32</v>
      </c>
      <c r="P42" t="s">
        <v>46</v>
      </c>
      <c r="Q42" t="s">
        <v>34</v>
      </c>
      <c r="R42" s="1">
        <f t="shared" si="6"/>
        <v>40484</v>
      </c>
      <c r="T42" t="s">
        <v>34</v>
      </c>
      <c r="U42" s="2">
        <v>0</v>
      </c>
      <c r="V42" t="s">
        <v>159</v>
      </c>
      <c r="W42" t="s">
        <v>36</v>
      </c>
    </row>
    <row r="43" spans="1:23" ht="17.5" hidden="1" customHeight="1" x14ac:dyDescent="0.4">
      <c r="A43" s="2">
        <v>90222</v>
      </c>
      <c r="B43" s="1">
        <f t="shared" si="5"/>
        <v>43584</v>
      </c>
      <c r="C43" t="s">
        <v>160</v>
      </c>
      <c r="D43" t="s">
        <v>24</v>
      </c>
      <c r="E43" t="s">
        <v>161</v>
      </c>
      <c r="F43" t="s">
        <v>39</v>
      </c>
      <c r="G43" t="s">
        <v>68</v>
      </c>
      <c r="H43" s="46">
        <v>30.62</v>
      </c>
      <c r="I43" s="46">
        <v>0</v>
      </c>
      <c r="J43" t="s">
        <v>162</v>
      </c>
      <c r="K43" s="2">
        <v>1</v>
      </c>
      <c r="L43" t="s">
        <v>94</v>
      </c>
      <c r="M43" t="s">
        <v>157</v>
      </c>
      <c r="N43" t="s">
        <v>81</v>
      </c>
      <c r="O43" t="s">
        <v>32</v>
      </c>
      <c r="P43" t="s">
        <v>33</v>
      </c>
      <c r="Q43" t="s">
        <v>34</v>
      </c>
      <c r="R43" s="1">
        <f t="shared" si="6"/>
        <v>40484</v>
      </c>
      <c r="T43" t="s">
        <v>34</v>
      </c>
      <c r="U43" s="2">
        <v>0</v>
      </c>
      <c r="V43" t="s">
        <v>82</v>
      </c>
      <c r="W43" t="s">
        <v>36</v>
      </c>
    </row>
    <row r="44" spans="1:23" ht="17.5" hidden="1" customHeight="1" x14ac:dyDescent="0.4">
      <c r="A44" s="2">
        <v>90222</v>
      </c>
      <c r="B44" s="1">
        <f t="shared" si="5"/>
        <v>43584</v>
      </c>
      <c r="C44" t="s">
        <v>160</v>
      </c>
      <c r="D44" t="s">
        <v>24</v>
      </c>
      <c r="E44" t="s">
        <v>161</v>
      </c>
      <c r="F44" t="s">
        <v>39</v>
      </c>
      <c r="G44" t="s">
        <v>68</v>
      </c>
      <c r="H44" s="46">
        <v>0.57999999999999996</v>
      </c>
      <c r="I44" s="46">
        <v>0</v>
      </c>
      <c r="J44" t="s">
        <v>162</v>
      </c>
      <c r="K44" s="2">
        <v>1</v>
      </c>
      <c r="L44" t="s">
        <v>94</v>
      </c>
      <c r="M44" t="s">
        <v>157</v>
      </c>
      <c r="N44" t="s">
        <v>81</v>
      </c>
      <c r="O44" t="s">
        <v>32</v>
      </c>
      <c r="P44" t="s">
        <v>46</v>
      </c>
      <c r="Q44" t="s">
        <v>34</v>
      </c>
      <c r="R44" s="1">
        <f t="shared" si="6"/>
        <v>40484</v>
      </c>
      <c r="T44" t="s">
        <v>34</v>
      </c>
      <c r="U44" s="2">
        <v>0</v>
      </c>
      <c r="V44" t="s">
        <v>82</v>
      </c>
      <c r="W44" t="s">
        <v>36</v>
      </c>
    </row>
    <row r="45" spans="1:23" ht="17.5" hidden="1" customHeight="1" x14ac:dyDescent="0.4">
      <c r="A45" s="2">
        <v>90343</v>
      </c>
      <c r="B45" s="1">
        <f t="shared" ref="B45:B76" si="7">DATE(2019,4,30)</f>
        <v>43585</v>
      </c>
      <c r="C45" t="s">
        <v>163</v>
      </c>
      <c r="D45" t="s">
        <v>24</v>
      </c>
      <c r="E45" t="s">
        <v>38</v>
      </c>
      <c r="F45" t="s">
        <v>164</v>
      </c>
      <c r="G45" t="s">
        <v>40</v>
      </c>
      <c r="H45" s="46">
        <v>360</v>
      </c>
      <c r="I45" s="46">
        <v>0</v>
      </c>
      <c r="J45" t="s">
        <v>62</v>
      </c>
      <c r="K45" s="2">
        <v>1</v>
      </c>
      <c r="L45" t="s">
        <v>94</v>
      </c>
      <c r="M45" t="s">
        <v>165</v>
      </c>
      <c r="N45" t="s">
        <v>166</v>
      </c>
      <c r="O45" t="s">
        <v>32</v>
      </c>
      <c r="P45" t="s">
        <v>33</v>
      </c>
      <c r="Q45" t="s">
        <v>34</v>
      </c>
      <c r="R45" s="1">
        <f t="shared" si="6"/>
        <v>40484</v>
      </c>
      <c r="T45" t="s">
        <v>34</v>
      </c>
      <c r="U45" s="2">
        <v>0</v>
      </c>
      <c r="V45" t="s">
        <v>167</v>
      </c>
      <c r="W45" t="s">
        <v>36</v>
      </c>
    </row>
    <row r="46" spans="1:23" ht="17.5" hidden="1" customHeight="1" x14ac:dyDescent="0.4">
      <c r="A46" s="2">
        <v>90343</v>
      </c>
      <c r="B46" s="1">
        <f t="shared" si="7"/>
        <v>43585</v>
      </c>
      <c r="C46" t="s">
        <v>163</v>
      </c>
      <c r="D46" t="s">
        <v>24</v>
      </c>
      <c r="E46" t="s">
        <v>38</v>
      </c>
      <c r="F46" t="s">
        <v>164</v>
      </c>
      <c r="G46" t="s">
        <v>40</v>
      </c>
      <c r="H46" s="46">
        <v>6.8</v>
      </c>
      <c r="I46" s="46">
        <v>0</v>
      </c>
      <c r="J46" t="s">
        <v>62</v>
      </c>
      <c r="K46" s="2">
        <v>1</v>
      </c>
      <c r="L46" t="s">
        <v>94</v>
      </c>
      <c r="M46" t="s">
        <v>165</v>
      </c>
      <c r="N46" t="s">
        <v>166</v>
      </c>
      <c r="O46" t="s">
        <v>32</v>
      </c>
      <c r="P46" t="s">
        <v>46</v>
      </c>
      <c r="Q46" t="s">
        <v>34</v>
      </c>
      <c r="R46" s="1">
        <f t="shared" si="6"/>
        <v>40484</v>
      </c>
      <c r="T46" t="s">
        <v>34</v>
      </c>
      <c r="U46" s="2">
        <v>0</v>
      </c>
      <c r="V46" t="s">
        <v>167</v>
      </c>
      <c r="W46" t="s">
        <v>36</v>
      </c>
    </row>
    <row r="47" spans="1:23" ht="17.5" hidden="1" customHeight="1" x14ac:dyDescent="0.4">
      <c r="A47" s="2">
        <v>90395</v>
      </c>
      <c r="B47" s="1">
        <f t="shared" si="7"/>
        <v>43585</v>
      </c>
      <c r="C47" t="s">
        <v>168</v>
      </c>
      <c r="D47" t="s">
        <v>24</v>
      </c>
      <c r="E47" t="s">
        <v>102</v>
      </c>
      <c r="F47" t="s">
        <v>169</v>
      </c>
      <c r="G47" t="s">
        <v>49</v>
      </c>
      <c r="H47" s="46">
        <v>17.28</v>
      </c>
      <c r="I47" s="46">
        <v>0</v>
      </c>
      <c r="J47" t="s">
        <v>170</v>
      </c>
      <c r="K47" s="2">
        <v>1</v>
      </c>
      <c r="L47" t="s">
        <v>94</v>
      </c>
      <c r="M47" t="s">
        <v>171</v>
      </c>
      <c r="N47" t="s">
        <v>172</v>
      </c>
      <c r="O47" t="s">
        <v>32</v>
      </c>
      <c r="P47" t="s">
        <v>107</v>
      </c>
      <c r="Q47" t="s">
        <v>34</v>
      </c>
      <c r="R47" s="1">
        <f>DATE(2011,3,2)</f>
        <v>40604</v>
      </c>
      <c r="T47" t="s">
        <v>34</v>
      </c>
      <c r="U47" s="2">
        <v>0</v>
      </c>
      <c r="V47" t="s">
        <v>173</v>
      </c>
      <c r="W47" t="s">
        <v>36</v>
      </c>
    </row>
    <row r="48" spans="1:23" ht="17.5" hidden="1" customHeight="1" x14ac:dyDescent="0.4">
      <c r="A48" s="2">
        <v>90500</v>
      </c>
      <c r="B48" s="1">
        <f t="shared" si="7"/>
        <v>43585</v>
      </c>
      <c r="C48" t="s">
        <v>174</v>
      </c>
      <c r="D48" t="s">
        <v>24</v>
      </c>
      <c r="E48" t="s">
        <v>139</v>
      </c>
      <c r="F48" t="s">
        <v>58</v>
      </c>
      <c r="G48" t="s">
        <v>141</v>
      </c>
      <c r="H48" s="46">
        <v>1227.69</v>
      </c>
      <c r="I48" s="46">
        <v>0</v>
      </c>
      <c r="J48" t="s">
        <v>175</v>
      </c>
      <c r="K48" s="2">
        <v>1</v>
      </c>
      <c r="L48" t="s">
        <v>94</v>
      </c>
      <c r="M48" t="s">
        <v>176</v>
      </c>
      <c r="N48" t="s">
        <v>177</v>
      </c>
      <c r="O48" t="s">
        <v>32</v>
      </c>
      <c r="P48" t="s">
        <v>175</v>
      </c>
      <c r="Q48" t="s">
        <v>34</v>
      </c>
      <c r="R48" s="1">
        <f>DATE(2012,2,1)</f>
        <v>40940</v>
      </c>
      <c r="T48" t="s">
        <v>34</v>
      </c>
      <c r="U48" s="2">
        <v>0</v>
      </c>
      <c r="V48" t="s">
        <v>178</v>
      </c>
      <c r="W48" t="s">
        <v>36</v>
      </c>
    </row>
    <row r="49" spans="1:23" ht="17.5" hidden="1" customHeight="1" x14ac:dyDescent="0.4">
      <c r="A49" s="2">
        <v>90500</v>
      </c>
      <c r="B49" s="1">
        <f t="shared" si="7"/>
        <v>43585</v>
      </c>
      <c r="C49" t="s">
        <v>174</v>
      </c>
      <c r="D49" t="s">
        <v>24</v>
      </c>
      <c r="E49" t="s">
        <v>139</v>
      </c>
      <c r="F49" t="s">
        <v>58</v>
      </c>
      <c r="G49" t="s">
        <v>141</v>
      </c>
      <c r="H49" s="46">
        <v>23.21</v>
      </c>
      <c r="I49" s="46">
        <v>0</v>
      </c>
      <c r="J49" t="s">
        <v>175</v>
      </c>
      <c r="K49" s="2">
        <v>1</v>
      </c>
      <c r="L49" t="s">
        <v>94</v>
      </c>
      <c r="M49" t="s">
        <v>176</v>
      </c>
      <c r="N49" t="s">
        <v>177</v>
      </c>
      <c r="O49" t="s">
        <v>32</v>
      </c>
      <c r="P49" t="s">
        <v>175</v>
      </c>
      <c r="Q49" t="s">
        <v>34</v>
      </c>
      <c r="R49" s="1">
        <f>DATE(2012,2,1)</f>
        <v>40940</v>
      </c>
      <c r="T49" t="s">
        <v>34</v>
      </c>
      <c r="U49" s="2">
        <v>0</v>
      </c>
      <c r="V49" t="s">
        <v>178</v>
      </c>
      <c r="W49" t="s">
        <v>36</v>
      </c>
    </row>
    <row r="50" spans="1:23" ht="17.5" hidden="1" customHeight="1" x14ac:dyDescent="0.4">
      <c r="A50" s="2">
        <v>90502</v>
      </c>
      <c r="B50" s="1">
        <f t="shared" si="7"/>
        <v>43585</v>
      </c>
      <c r="C50" t="s">
        <v>179</v>
      </c>
      <c r="D50" t="s">
        <v>24</v>
      </c>
      <c r="E50" t="s">
        <v>133</v>
      </c>
      <c r="F50" t="s">
        <v>75</v>
      </c>
      <c r="G50" t="s">
        <v>27</v>
      </c>
      <c r="H50" s="46">
        <v>500</v>
      </c>
      <c r="I50" s="46">
        <v>0</v>
      </c>
      <c r="J50" t="s">
        <v>180</v>
      </c>
      <c r="K50" s="2">
        <v>1</v>
      </c>
      <c r="L50" t="s">
        <v>94</v>
      </c>
      <c r="M50" t="s">
        <v>181</v>
      </c>
      <c r="N50" t="s">
        <v>182</v>
      </c>
      <c r="O50" t="s">
        <v>32</v>
      </c>
      <c r="P50" t="s">
        <v>180</v>
      </c>
      <c r="Q50" t="s">
        <v>34</v>
      </c>
      <c r="R50" s="1">
        <f>DATE(2010,11,2)</f>
        <v>40484</v>
      </c>
      <c r="T50" t="s">
        <v>34</v>
      </c>
      <c r="U50" s="2">
        <v>0</v>
      </c>
      <c r="V50" t="s">
        <v>183</v>
      </c>
      <c r="W50" t="s">
        <v>36</v>
      </c>
    </row>
    <row r="51" spans="1:23" ht="17.5" hidden="1" customHeight="1" x14ac:dyDescent="0.4">
      <c r="A51" s="2">
        <v>90502</v>
      </c>
      <c r="B51" s="1">
        <f t="shared" si="7"/>
        <v>43585</v>
      </c>
      <c r="C51" t="s">
        <v>179</v>
      </c>
      <c r="D51" t="s">
        <v>24</v>
      </c>
      <c r="E51" t="s">
        <v>133</v>
      </c>
      <c r="F51" t="s">
        <v>75</v>
      </c>
      <c r="G51" t="s">
        <v>27</v>
      </c>
      <c r="H51" s="46">
        <v>134.29</v>
      </c>
      <c r="I51" s="46">
        <v>0</v>
      </c>
      <c r="J51" t="s">
        <v>180</v>
      </c>
      <c r="K51" s="2">
        <v>1</v>
      </c>
      <c r="L51" t="s">
        <v>94</v>
      </c>
      <c r="M51" t="s">
        <v>181</v>
      </c>
      <c r="N51" t="s">
        <v>182</v>
      </c>
      <c r="O51" t="s">
        <v>32</v>
      </c>
      <c r="P51" t="s">
        <v>180</v>
      </c>
      <c r="Q51" t="s">
        <v>34</v>
      </c>
      <c r="R51" s="1">
        <f>DATE(2010,11,2)</f>
        <v>40484</v>
      </c>
      <c r="T51" t="s">
        <v>34</v>
      </c>
      <c r="U51" s="2">
        <v>0</v>
      </c>
      <c r="V51" t="s">
        <v>183</v>
      </c>
      <c r="W51" t="s">
        <v>36</v>
      </c>
    </row>
    <row r="52" spans="1:23" ht="17.5" hidden="1" customHeight="1" x14ac:dyDescent="0.4">
      <c r="A52" s="2">
        <v>90502</v>
      </c>
      <c r="B52" s="1">
        <f t="shared" si="7"/>
        <v>43585</v>
      </c>
      <c r="C52" t="s">
        <v>179</v>
      </c>
      <c r="D52" t="s">
        <v>24</v>
      </c>
      <c r="E52" t="s">
        <v>133</v>
      </c>
      <c r="F52" t="s">
        <v>75</v>
      </c>
      <c r="G52" t="s">
        <v>27</v>
      </c>
      <c r="H52" s="46">
        <v>9.4499999999999993</v>
      </c>
      <c r="I52" s="46">
        <v>0</v>
      </c>
      <c r="J52" t="s">
        <v>180</v>
      </c>
      <c r="K52" s="2">
        <v>1</v>
      </c>
      <c r="L52" t="s">
        <v>94</v>
      </c>
      <c r="M52" t="s">
        <v>181</v>
      </c>
      <c r="N52" t="s">
        <v>182</v>
      </c>
      <c r="O52" t="s">
        <v>32</v>
      </c>
      <c r="P52" t="s">
        <v>180</v>
      </c>
      <c r="Q52" t="s">
        <v>34</v>
      </c>
      <c r="R52" s="1">
        <f>DATE(2010,11,2)</f>
        <v>40484</v>
      </c>
      <c r="T52" t="s">
        <v>34</v>
      </c>
      <c r="U52" s="2">
        <v>0</v>
      </c>
      <c r="V52" t="s">
        <v>183</v>
      </c>
      <c r="W52" t="s">
        <v>36</v>
      </c>
    </row>
    <row r="53" spans="1:23" ht="17.5" hidden="1" customHeight="1" x14ac:dyDescent="0.4">
      <c r="A53" s="2">
        <v>90502</v>
      </c>
      <c r="B53" s="1">
        <f t="shared" si="7"/>
        <v>43585</v>
      </c>
      <c r="C53" t="s">
        <v>179</v>
      </c>
      <c r="D53" t="s">
        <v>24</v>
      </c>
      <c r="E53" t="s">
        <v>133</v>
      </c>
      <c r="F53" t="s">
        <v>75</v>
      </c>
      <c r="G53" t="s">
        <v>27</v>
      </c>
      <c r="H53" s="46">
        <v>2.54</v>
      </c>
      <c r="I53" s="46">
        <v>0</v>
      </c>
      <c r="J53" t="s">
        <v>180</v>
      </c>
      <c r="K53" s="2">
        <v>1</v>
      </c>
      <c r="L53" t="s">
        <v>94</v>
      </c>
      <c r="M53" t="s">
        <v>181</v>
      </c>
      <c r="N53" t="s">
        <v>182</v>
      </c>
      <c r="O53" t="s">
        <v>32</v>
      </c>
      <c r="P53" t="s">
        <v>180</v>
      </c>
      <c r="Q53" t="s">
        <v>34</v>
      </c>
      <c r="R53" s="1">
        <f>DATE(2010,11,2)</f>
        <v>40484</v>
      </c>
      <c r="T53" t="s">
        <v>34</v>
      </c>
      <c r="U53" s="2">
        <v>0</v>
      </c>
      <c r="V53" t="s">
        <v>183</v>
      </c>
      <c r="W53" t="s">
        <v>36</v>
      </c>
    </row>
    <row r="54" spans="1:23" ht="17.5" hidden="1" customHeight="1" x14ac:dyDescent="0.4">
      <c r="A54" s="2">
        <v>90502</v>
      </c>
      <c r="B54" s="1">
        <f t="shared" si="7"/>
        <v>43585</v>
      </c>
      <c r="C54" t="s">
        <v>184</v>
      </c>
      <c r="D54" t="s">
        <v>24</v>
      </c>
      <c r="E54" t="s">
        <v>133</v>
      </c>
      <c r="F54" t="s">
        <v>56</v>
      </c>
      <c r="G54" t="s">
        <v>27</v>
      </c>
      <c r="H54" s="46">
        <v>62.5</v>
      </c>
      <c r="I54" s="46">
        <v>0</v>
      </c>
      <c r="J54" t="s">
        <v>180</v>
      </c>
      <c r="K54" s="2">
        <v>1</v>
      </c>
      <c r="L54" t="s">
        <v>94</v>
      </c>
      <c r="M54" t="s">
        <v>181</v>
      </c>
      <c r="N54" t="s">
        <v>182</v>
      </c>
      <c r="O54" t="s">
        <v>32</v>
      </c>
      <c r="P54" t="s">
        <v>180</v>
      </c>
      <c r="Q54" t="s">
        <v>34</v>
      </c>
      <c r="R54" s="1">
        <f>DATE(2012,3,1)</f>
        <v>40969</v>
      </c>
      <c r="T54" t="s">
        <v>34</v>
      </c>
      <c r="U54" s="2">
        <v>0</v>
      </c>
      <c r="V54" t="s">
        <v>183</v>
      </c>
      <c r="W54" t="s">
        <v>36</v>
      </c>
    </row>
    <row r="55" spans="1:23" ht="17.5" hidden="1" customHeight="1" x14ac:dyDescent="0.4">
      <c r="A55" s="2">
        <v>90502</v>
      </c>
      <c r="B55" s="1">
        <f t="shared" si="7"/>
        <v>43585</v>
      </c>
      <c r="C55" t="s">
        <v>184</v>
      </c>
      <c r="D55" t="s">
        <v>24</v>
      </c>
      <c r="E55" t="s">
        <v>133</v>
      </c>
      <c r="F55" t="s">
        <v>56</v>
      </c>
      <c r="G55" t="s">
        <v>27</v>
      </c>
      <c r="H55" s="46">
        <v>1.05</v>
      </c>
      <c r="I55" s="46">
        <v>0</v>
      </c>
      <c r="J55" t="s">
        <v>180</v>
      </c>
      <c r="K55" s="2">
        <v>1</v>
      </c>
      <c r="L55" t="s">
        <v>94</v>
      </c>
      <c r="M55" t="s">
        <v>181</v>
      </c>
      <c r="N55" t="s">
        <v>182</v>
      </c>
      <c r="O55" t="s">
        <v>32</v>
      </c>
      <c r="P55" t="s">
        <v>180</v>
      </c>
      <c r="Q55" t="s">
        <v>34</v>
      </c>
      <c r="R55" s="1">
        <f>DATE(2012,3,1)</f>
        <v>40969</v>
      </c>
      <c r="T55" t="s">
        <v>34</v>
      </c>
      <c r="U55" s="2">
        <v>0</v>
      </c>
      <c r="V55" t="s">
        <v>183</v>
      </c>
      <c r="W55" t="s">
        <v>36</v>
      </c>
    </row>
    <row r="56" spans="1:23" ht="17.5" hidden="1" customHeight="1" x14ac:dyDescent="0.4">
      <c r="A56" s="2">
        <v>90505</v>
      </c>
      <c r="B56" s="1">
        <f t="shared" si="7"/>
        <v>43585</v>
      </c>
      <c r="C56" t="s">
        <v>174</v>
      </c>
      <c r="D56" t="s">
        <v>24</v>
      </c>
      <c r="E56" t="s">
        <v>139</v>
      </c>
      <c r="F56" t="s">
        <v>58</v>
      </c>
      <c r="G56" t="s">
        <v>141</v>
      </c>
      <c r="H56" s="46">
        <v>364.7</v>
      </c>
      <c r="I56" s="46">
        <v>0</v>
      </c>
      <c r="J56" t="s">
        <v>185</v>
      </c>
      <c r="K56" s="2">
        <v>1</v>
      </c>
      <c r="L56" t="s">
        <v>94</v>
      </c>
      <c r="M56" t="s">
        <v>186</v>
      </c>
      <c r="N56" t="s">
        <v>187</v>
      </c>
      <c r="O56" t="s">
        <v>32</v>
      </c>
      <c r="P56" t="s">
        <v>188</v>
      </c>
      <c r="Q56" t="s">
        <v>34</v>
      </c>
      <c r="R56" s="1">
        <f>DATE(2012,2,1)</f>
        <v>40940</v>
      </c>
      <c r="T56" t="s">
        <v>34</v>
      </c>
      <c r="U56" s="2">
        <v>0</v>
      </c>
      <c r="V56" t="s">
        <v>189</v>
      </c>
      <c r="W56" t="s">
        <v>36</v>
      </c>
    </row>
    <row r="57" spans="1:23" ht="17.5" hidden="1" customHeight="1" x14ac:dyDescent="0.4">
      <c r="A57" s="2">
        <v>90505</v>
      </c>
      <c r="B57" s="1">
        <f t="shared" si="7"/>
        <v>43585</v>
      </c>
      <c r="C57" t="s">
        <v>174</v>
      </c>
      <c r="D57" t="s">
        <v>24</v>
      </c>
      <c r="E57" t="s">
        <v>139</v>
      </c>
      <c r="F57" t="s">
        <v>58</v>
      </c>
      <c r="G57" t="s">
        <v>141</v>
      </c>
      <c r="H57" s="46">
        <v>6.89</v>
      </c>
      <c r="I57" s="46">
        <v>0</v>
      </c>
      <c r="J57" t="s">
        <v>185</v>
      </c>
      <c r="K57" s="2">
        <v>1</v>
      </c>
      <c r="L57" t="s">
        <v>94</v>
      </c>
      <c r="M57" t="s">
        <v>186</v>
      </c>
      <c r="N57" t="s">
        <v>187</v>
      </c>
      <c r="O57" t="s">
        <v>32</v>
      </c>
      <c r="P57" t="s">
        <v>188</v>
      </c>
      <c r="Q57" t="s">
        <v>34</v>
      </c>
      <c r="R57" s="1">
        <f>DATE(2012,2,1)</f>
        <v>40940</v>
      </c>
      <c r="T57" t="s">
        <v>34</v>
      </c>
      <c r="U57" s="2">
        <v>0</v>
      </c>
      <c r="V57" t="s">
        <v>189</v>
      </c>
      <c r="W57" t="s">
        <v>36</v>
      </c>
    </row>
    <row r="58" spans="1:23" ht="17.5" hidden="1" customHeight="1" x14ac:dyDescent="0.4">
      <c r="A58" s="2">
        <v>90522</v>
      </c>
      <c r="B58" s="1">
        <f t="shared" si="7"/>
        <v>43585</v>
      </c>
      <c r="C58" t="s">
        <v>138</v>
      </c>
      <c r="D58" t="s">
        <v>24</v>
      </c>
      <c r="E58" t="s">
        <v>139</v>
      </c>
      <c r="F58" t="s">
        <v>140</v>
      </c>
      <c r="G58" t="s">
        <v>141</v>
      </c>
      <c r="H58" s="46">
        <v>337.16</v>
      </c>
      <c r="I58" s="46">
        <v>0</v>
      </c>
      <c r="J58" t="s">
        <v>62</v>
      </c>
      <c r="K58" s="2">
        <v>1</v>
      </c>
      <c r="L58" t="s">
        <v>94</v>
      </c>
      <c r="M58" t="s">
        <v>190</v>
      </c>
      <c r="N58" t="s">
        <v>191</v>
      </c>
      <c r="O58" t="s">
        <v>32</v>
      </c>
      <c r="P58" t="s">
        <v>33</v>
      </c>
      <c r="Q58" t="s">
        <v>34</v>
      </c>
      <c r="R58" s="1">
        <f>DATE(2010,11,2)</f>
        <v>40484</v>
      </c>
      <c r="T58" t="s">
        <v>34</v>
      </c>
      <c r="U58" s="2">
        <v>0</v>
      </c>
      <c r="V58" t="s">
        <v>192</v>
      </c>
      <c r="W58" t="s">
        <v>36</v>
      </c>
    </row>
    <row r="59" spans="1:23" ht="17.5" hidden="1" customHeight="1" x14ac:dyDescent="0.4">
      <c r="A59" s="2">
        <v>90522</v>
      </c>
      <c r="B59" s="1">
        <f t="shared" si="7"/>
        <v>43585</v>
      </c>
      <c r="C59" t="s">
        <v>138</v>
      </c>
      <c r="D59" t="s">
        <v>24</v>
      </c>
      <c r="E59" t="s">
        <v>139</v>
      </c>
      <c r="F59" t="s">
        <v>140</v>
      </c>
      <c r="G59" t="s">
        <v>141</v>
      </c>
      <c r="H59" s="46">
        <v>5.18</v>
      </c>
      <c r="I59" s="46">
        <v>0</v>
      </c>
      <c r="J59" t="s">
        <v>62</v>
      </c>
      <c r="K59" s="2">
        <v>1</v>
      </c>
      <c r="L59" t="s">
        <v>94</v>
      </c>
      <c r="M59" t="s">
        <v>190</v>
      </c>
      <c r="N59" t="s">
        <v>191</v>
      </c>
      <c r="O59" t="s">
        <v>32</v>
      </c>
      <c r="P59" t="s">
        <v>46</v>
      </c>
      <c r="Q59" t="s">
        <v>34</v>
      </c>
      <c r="R59" s="1">
        <f>DATE(2010,11,2)</f>
        <v>40484</v>
      </c>
      <c r="T59" t="s">
        <v>34</v>
      </c>
      <c r="U59" s="2">
        <v>0</v>
      </c>
      <c r="V59" t="s">
        <v>192</v>
      </c>
      <c r="W59" t="s">
        <v>36</v>
      </c>
    </row>
    <row r="60" spans="1:23" ht="17.5" hidden="1" customHeight="1" x14ac:dyDescent="0.4">
      <c r="A60" s="2">
        <v>90524</v>
      </c>
      <c r="B60" s="1">
        <f t="shared" si="7"/>
        <v>43585</v>
      </c>
      <c r="C60" t="s">
        <v>116</v>
      </c>
      <c r="D60" t="s">
        <v>24</v>
      </c>
      <c r="E60" t="s">
        <v>193</v>
      </c>
      <c r="F60" t="s">
        <v>118</v>
      </c>
      <c r="G60" t="s">
        <v>119</v>
      </c>
      <c r="H60" s="46">
        <v>1957</v>
      </c>
      <c r="I60" s="46">
        <v>0</v>
      </c>
      <c r="J60" t="s">
        <v>194</v>
      </c>
      <c r="K60" s="2">
        <v>1</v>
      </c>
      <c r="L60" t="s">
        <v>94</v>
      </c>
      <c r="M60" t="s">
        <v>195</v>
      </c>
      <c r="N60" t="s">
        <v>122</v>
      </c>
      <c r="O60" t="s">
        <v>32</v>
      </c>
      <c r="P60" t="s">
        <v>33</v>
      </c>
      <c r="Q60" t="s">
        <v>34</v>
      </c>
      <c r="R60" s="1">
        <f>DATE(2012,6,27)</f>
        <v>41087</v>
      </c>
      <c r="T60" t="s">
        <v>34</v>
      </c>
      <c r="U60" s="2">
        <v>0</v>
      </c>
      <c r="V60" t="s">
        <v>123</v>
      </c>
      <c r="W60" t="s">
        <v>36</v>
      </c>
    </row>
    <row r="61" spans="1:23" ht="17.5" hidden="1" customHeight="1" x14ac:dyDescent="0.4">
      <c r="A61" s="2">
        <v>90524</v>
      </c>
      <c r="B61" s="1">
        <f t="shared" si="7"/>
        <v>43585</v>
      </c>
      <c r="C61" t="s">
        <v>116</v>
      </c>
      <c r="D61" t="s">
        <v>24</v>
      </c>
      <c r="E61" t="s">
        <v>193</v>
      </c>
      <c r="F61" t="s">
        <v>118</v>
      </c>
      <c r="G61" t="s">
        <v>119</v>
      </c>
      <c r="H61" s="46">
        <v>36.99</v>
      </c>
      <c r="I61" s="46">
        <v>0</v>
      </c>
      <c r="J61" t="s">
        <v>194</v>
      </c>
      <c r="K61" s="2">
        <v>1</v>
      </c>
      <c r="L61" t="s">
        <v>94</v>
      </c>
      <c r="M61" t="s">
        <v>195</v>
      </c>
      <c r="N61" t="s">
        <v>122</v>
      </c>
      <c r="O61" t="s">
        <v>32</v>
      </c>
      <c r="P61" t="s">
        <v>46</v>
      </c>
      <c r="Q61" t="s">
        <v>34</v>
      </c>
      <c r="R61" s="1">
        <f>DATE(2012,6,27)</f>
        <v>41087</v>
      </c>
      <c r="T61" t="s">
        <v>34</v>
      </c>
      <c r="U61" s="2">
        <v>0</v>
      </c>
      <c r="V61" t="s">
        <v>123</v>
      </c>
      <c r="W61" t="s">
        <v>36</v>
      </c>
    </row>
    <row r="62" spans="1:23" ht="17.5" hidden="1" customHeight="1" x14ac:dyDescent="0.4">
      <c r="A62" s="2">
        <v>90526</v>
      </c>
      <c r="B62" s="1">
        <f t="shared" si="7"/>
        <v>43585</v>
      </c>
      <c r="C62" t="s">
        <v>196</v>
      </c>
      <c r="D62" t="s">
        <v>24</v>
      </c>
      <c r="E62" t="s">
        <v>38</v>
      </c>
      <c r="F62" t="s">
        <v>111</v>
      </c>
      <c r="G62" t="s">
        <v>40</v>
      </c>
      <c r="H62" s="46">
        <v>4.4400000000000004</v>
      </c>
      <c r="I62" s="46">
        <v>0</v>
      </c>
      <c r="J62" t="s">
        <v>197</v>
      </c>
      <c r="K62" s="2">
        <v>1</v>
      </c>
      <c r="L62" t="s">
        <v>94</v>
      </c>
      <c r="M62" t="s">
        <v>198</v>
      </c>
      <c r="N62" t="s">
        <v>199</v>
      </c>
      <c r="O62" t="s">
        <v>32</v>
      </c>
      <c r="P62" t="s">
        <v>33</v>
      </c>
      <c r="Q62" t="s">
        <v>34</v>
      </c>
      <c r="R62" s="1">
        <f t="shared" ref="R62:R79" si="8">DATE(2010,11,2)</f>
        <v>40484</v>
      </c>
      <c r="T62" t="s">
        <v>34</v>
      </c>
      <c r="U62" s="2">
        <v>0</v>
      </c>
      <c r="V62" t="s">
        <v>200</v>
      </c>
      <c r="W62" t="s">
        <v>36</v>
      </c>
    </row>
    <row r="63" spans="1:23" ht="17.5" hidden="1" customHeight="1" x14ac:dyDescent="0.4">
      <c r="A63" s="2">
        <v>90526</v>
      </c>
      <c r="B63" s="1">
        <f t="shared" si="7"/>
        <v>43585</v>
      </c>
      <c r="C63" t="s">
        <v>196</v>
      </c>
      <c r="D63" t="s">
        <v>24</v>
      </c>
      <c r="E63" t="s">
        <v>38</v>
      </c>
      <c r="F63" t="s">
        <v>111</v>
      </c>
      <c r="G63" t="s">
        <v>40</v>
      </c>
      <c r="H63" s="46">
        <v>8.7899999999999991</v>
      </c>
      <c r="I63" s="46">
        <v>0</v>
      </c>
      <c r="J63" t="s">
        <v>197</v>
      </c>
      <c r="K63" s="2">
        <v>1</v>
      </c>
      <c r="L63" t="s">
        <v>94</v>
      </c>
      <c r="M63" t="s">
        <v>198</v>
      </c>
      <c r="N63" t="s">
        <v>199</v>
      </c>
      <c r="O63" t="s">
        <v>32</v>
      </c>
      <c r="P63" t="s">
        <v>33</v>
      </c>
      <c r="Q63" t="s">
        <v>34</v>
      </c>
      <c r="R63" s="1">
        <f t="shared" si="8"/>
        <v>40484</v>
      </c>
      <c r="T63" t="s">
        <v>34</v>
      </c>
      <c r="U63" s="2">
        <v>0</v>
      </c>
      <c r="V63" t="s">
        <v>200</v>
      </c>
      <c r="W63" t="s">
        <v>36</v>
      </c>
    </row>
    <row r="64" spans="1:23" ht="17.5" hidden="1" customHeight="1" x14ac:dyDescent="0.4">
      <c r="A64" s="2">
        <v>90526</v>
      </c>
      <c r="B64" s="1">
        <f t="shared" si="7"/>
        <v>43585</v>
      </c>
      <c r="C64" t="s">
        <v>196</v>
      </c>
      <c r="D64" t="s">
        <v>24</v>
      </c>
      <c r="E64" t="s">
        <v>38</v>
      </c>
      <c r="F64" t="s">
        <v>111</v>
      </c>
      <c r="G64" t="s">
        <v>40</v>
      </c>
      <c r="H64" s="46">
        <v>4.01</v>
      </c>
      <c r="I64" s="46">
        <v>0</v>
      </c>
      <c r="J64" t="s">
        <v>197</v>
      </c>
      <c r="K64" s="2">
        <v>1</v>
      </c>
      <c r="L64" t="s">
        <v>94</v>
      </c>
      <c r="M64" t="s">
        <v>198</v>
      </c>
      <c r="N64" t="s">
        <v>199</v>
      </c>
      <c r="O64" t="s">
        <v>32</v>
      </c>
      <c r="P64" t="s">
        <v>33</v>
      </c>
      <c r="Q64" t="s">
        <v>34</v>
      </c>
      <c r="R64" s="1">
        <f t="shared" si="8"/>
        <v>40484</v>
      </c>
      <c r="T64" t="s">
        <v>34</v>
      </c>
      <c r="U64" s="2">
        <v>0</v>
      </c>
      <c r="V64" t="s">
        <v>200</v>
      </c>
      <c r="W64" t="s">
        <v>36</v>
      </c>
    </row>
    <row r="65" spans="1:23" ht="17.5" hidden="1" customHeight="1" x14ac:dyDescent="0.4">
      <c r="A65" s="2">
        <v>90526</v>
      </c>
      <c r="B65" s="1">
        <f t="shared" si="7"/>
        <v>43585</v>
      </c>
      <c r="C65" t="s">
        <v>196</v>
      </c>
      <c r="D65" t="s">
        <v>24</v>
      </c>
      <c r="E65" t="s">
        <v>38</v>
      </c>
      <c r="F65" t="s">
        <v>111</v>
      </c>
      <c r="G65" t="s">
        <v>40</v>
      </c>
      <c r="H65" s="46">
        <v>0.08</v>
      </c>
      <c r="I65" s="46">
        <v>0</v>
      </c>
      <c r="J65" t="s">
        <v>197</v>
      </c>
      <c r="K65" s="2">
        <v>1</v>
      </c>
      <c r="L65" t="s">
        <v>94</v>
      </c>
      <c r="M65" t="s">
        <v>198</v>
      </c>
      <c r="N65" t="s">
        <v>199</v>
      </c>
      <c r="O65" t="s">
        <v>32</v>
      </c>
      <c r="P65" t="s">
        <v>46</v>
      </c>
      <c r="Q65" t="s">
        <v>34</v>
      </c>
      <c r="R65" s="1">
        <f t="shared" si="8"/>
        <v>40484</v>
      </c>
      <c r="T65" t="s">
        <v>34</v>
      </c>
      <c r="U65" s="2">
        <v>0</v>
      </c>
      <c r="V65" t="s">
        <v>200</v>
      </c>
      <c r="W65" t="s">
        <v>36</v>
      </c>
    </row>
    <row r="66" spans="1:23" ht="17.5" hidden="1" customHeight="1" x14ac:dyDescent="0.4">
      <c r="A66" s="2">
        <v>90526</v>
      </c>
      <c r="B66" s="1">
        <f t="shared" si="7"/>
        <v>43585</v>
      </c>
      <c r="C66" t="s">
        <v>196</v>
      </c>
      <c r="D66" t="s">
        <v>24</v>
      </c>
      <c r="E66" t="s">
        <v>38</v>
      </c>
      <c r="F66" t="s">
        <v>111</v>
      </c>
      <c r="G66" t="s">
        <v>40</v>
      </c>
      <c r="H66" s="46">
        <v>0.17</v>
      </c>
      <c r="I66" s="46">
        <v>0</v>
      </c>
      <c r="J66" t="s">
        <v>197</v>
      </c>
      <c r="K66" s="2">
        <v>1</v>
      </c>
      <c r="L66" t="s">
        <v>94</v>
      </c>
      <c r="M66" t="s">
        <v>198</v>
      </c>
      <c r="N66" t="s">
        <v>199</v>
      </c>
      <c r="O66" t="s">
        <v>32</v>
      </c>
      <c r="P66" t="s">
        <v>46</v>
      </c>
      <c r="Q66" t="s">
        <v>34</v>
      </c>
      <c r="R66" s="1">
        <f t="shared" si="8"/>
        <v>40484</v>
      </c>
      <c r="T66" t="s">
        <v>34</v>
      </c>
      <c r="U66" s="2">
        <v>0</v>
      </c>
      <c r="V66" t="s">
        <v>200</v>
      </c>
      <c r="W66" t="s">
        <v>36</v>
      </c>
    </row>
    <row r="67" spans="1:23" ht="17.5" hidden="1" customHeight="1" x14ac:dyDescent="0.4">
      <c r="A67" s="2">
        <v>90526</v>
      </c>
      <c r="B67" s="1">
        <f t="shared" si="7"/>
        <v>43585</v>
      </c>
      <c r="C67" t="s">
        <v>196</v>
      </c>
      <c r="D67" t="s">
        <v>24</v>
      </c>
      <c r="E67" t="s">
        <v>38</v>
      </c>
      <c r="F67" t="s">
        <v>111</v>
      </c>
      <c r="G67" t="s">
        <v>40</v>
      </c>
      <c r="H67" s="46">
        <v>0.08</v>
      </c>
      <c r="I67" s="46">
        <v>0</v>
      </c>
      <c r="J67" t="s">
        <v>197</v>
      </c>
      <c r="K67" s="2">
        <v>1</v>
      </c>
      <c r="L67" t="s">
        <v>94</v>
      </c>
      <c r="M67" t="s">
        <v>198</v>
      </c>
      <c r="N67" t="s">
        <v>199</v>
      </c>
      <c r="O67" t="s">
        <v>32</v>
      </c>
      <c r="P67" t="s">
        <v>46</v>
      </c>
      <c r="Q67" t="s">
        <v>34</v>
      </c>
      <c r="R67" s="1">
        <f t="shared" si="8"/>
        <v>40484</v>
      </c>
      <c r="T67" t="s">
        <v>34</v>
      </c>
      <c r="U67" s="2">
        <v>0</v>
      </c>
      <c r="V67" t="s">
        <v>200</v>
      </c>
      <c r="W67" t="s">
        <v>36</v>
      </c>
    </row>
    <row r="68" spans="1:23" ht="17.5" hidden="1" customHeight="1" x14ac:dyDescent="0.4">
      <c r="A68" s="2">
        <v>90526</v>
      </c>
      <c r="B68" s="1">
        <f t="shared" si="7"/>
        <v>43585</v>
      </c>
      <c r="C68" t="s">
        <v>201</v>
      </c>
      <c r="D68" t="s">
        <v>24</v>
      </c>
      <c r="E68" t="s">
        <v>67</v>
      </c>
      <c r="F68" t="s">
        <v>111</v>
      </c>
      <c r="G68" t="s">
        <v>68</v>
      </c>
      <c r="H68" s="46">
        <v>4.01</v>
      </c>
      <c r="I68" s="46">
        <v>0</v>
      </c>
      <c r="J68" t="s">
        <v>197</v>
      </c>
      <c r="K68" s="2">
        <v>1</v>
      </c>
      <c r="L68" t="s">
        <v>94</v>
      </c>
      <c r="M68" t="s">
        <v>198</v>
      </c>
      <c r="N68" t="s">
        <v>199</v>
      </c>
      <c r="O68" t="s">
        <v>32</v>
      </c>
      <c r="P68" t="s">
        <v>33</v>
      </c>
      <c r="Q68" t="s">
        <v>34</v>
      </c>
      <c r="R68" s="1">
        <f t="shared" si="8"/>
        <v>40484</v>
      </c>
      <c r="T68" t="s">
        <v>34</v>
      </c>
      <c r="U68" s="2">
        <v>0</v>
      </c>
      <c r="V68" t="s">
        <v>200</v>
      </c>
      <c r="W68" t="s">
        <v>36</v>
      </c>
    </row>
    <row r="69" spans="1:23" ht="17.5" hidden="1" customHeight="1" x14ac:dyDescent="0.4">
      <c r="A69" s="2">
        <v>90526</v>
      </c>
      <c r="B69" s="1">
        <f t="shared" si="7"/>
        <v>43585</v>
      </c>
      <c r="C69" t="s">
        <v>201</v>
      </c>
      <c r="D69" t="s">
        <v>24</v>
      </c>
      <c r="E69" t="s">
        <v>67</v>
      </c>
      <c r="F69" t="s">
        <v>111</v>
      </c>
      <c r="G69" t="s">
        <v>68</v>
      </c>
      <c r="H69" s="46">
        <v>4.01</v>
      </c>
      <c r="I69" s="46">
        <v>0</v>
      </c>
      <c r="J69" t="s">
        <v>197</v>
      </c>
      <c r="K69" s="2">
        <v>1</v>
      </c>
      <c r="L69" t="s">
        <v>94</v>
      </c>
      <c r="M69" t="s">
        <v>198</v>
      </c>
      <c r="N69" t="s">
        <v>199</v>
      </c>
      <c r="O69" t="s">
        <v>32</v>
      </c>
      <c r="P69" t="s">
        <v>33</v>
      </c>
      <c r="Q69" t="s">
        <v>34</v>
      </c>
      <c r="R69" s="1">
        <f t="shared" si="8"/>
        <v>40484</v>
      </c>
      <c r="T69" t="s">
        <v>34</v>
      </c>
      <c r="U69" s="2">
        <v>0</v>
      </c>
      <c r="V69" t="s">
        <v>200</v>
      </c>
      <c r="W69" t="s">
        <v>36</v>
      </c>
    </row>
    <row r="70" spans="1:23" ht="17.5" hidden="1" customHeight="1" x14ac:dyDescent="0.4">
      <c r="A70" s="2">
        <v>90526</v>
      </c>
      <c r="B70" s="1">
        <f t="shared" si="7"/>
        <v>43585</v>
      </c>
      <c r="C70" t="s">
        <v>201</v>
      </c>
      <c r="D70" t="s">
        <v>24</v>
      </c>
      <c r="E70" t="s">
        <v>67</v>
      </c>
      <c r="F70" t="s">
        <v>111</v>
      </c>
      <c r="G70" t="s">
        <v>68</v>
      </c>
      <c r="H70" s="46">
        <v>4.01</v>
      </c>
      <c r="I70" s="46">
        <v>0</v>
      </c>
      <c r="J70" t="s">
        <v>197</v>
      </c>
      <c r="K70" s="2">
        <v>1</v>
      </c>
      <c r="L70" t="s">
        <v>94</v>
      </c>
      <c r="M70" t="s">
        <v>198</v>
      </c>
      <c r="N70" t="s">
        <v>199</v>
      </c>
      <c r="O70" t="s">
        <v>32</v>
      </c>
      <c r="P70" t="s">
        <v>33</v>
      </c>
      <c r="Q70" t="s">
        <v>34</v>
      </c>
      <c r="R70" s="1">
        <f t="shared" si="8"/>
        <v>40484</v>
      </c>
      <c r="T70" t="s">
        <v>34</v>
      </c>
      <c r="U70" s="2">
        <v>0</v>
      </c>
      <c r="V70" t="s">
        <v>200</v>
      </c>
      <c r="W70" t="s">
        <v>36</v>
      </c>
    </row>
    <row r="71" spans="1:23" ht="17.5" hidden="1" customHeight="1" x14ac:dyDescent="0.4">
      <c r="A71" s="2">
        <v>90526</v>
      </c>
      <c r="B71" s="1">
        <f t="shared" si="7"/>
        <v>43585</v>
      </c>
      <c r="C71" t="s">
        <v>201</v>
      </c>
      <c r="D71" t="s">
        <v>24</v>
      </c>
      <c r="E71" t="s">
        <v>67</v>
      </c>
      <c r="F71" t="s">
        <v>111</v>
      </c>
      <c r="G71" t="s">
        <v>68</v>
      </c>
      <c r="H71" s="46">
        <v>0.08</v>
      </c>
      <c r="I71" s="46">
        <v>0</v>
      </c>
      <c r="J71" t="s">
        <v>197</v>
      </c>
      <c r="K71" s="2">
        <v>1</v>
      </c>
      <c r="L71" t="s">
        <v>94</v>
      </c>
      <c r="M71" t="s">
        <v>198</v>
      </c>
      <c r="N71" t="s">
        <v>199</v>
      </c>
      <c r="O71" t="s">
        <v>32</v>
      </c>
      <c r="P71" t="s">
        <v>46</v>
      </c>
      <c r="Q71" t="s">
        <v>34</v>
      </c>
      <c r="R71" s="1">
        <f t="shared" si="8"/>
        <v>40484</v>
      </c>
      <c r="T71" t="s">
        <v>34</v>
      </c>
      <c r="U71" s="2">
        <v>0</v>
      </c>
      <c r="V71" t="s">
        <v>200</v>
      </c>
      <c r="W71" t="s">
        <v>36</v>
      </c>
    </row>
    <row r="72" spans="1:23" ht="17.5" hidden="1" customHeight="1" x14ac:dyDescent="0.4">
      <c r="A72" s="2">
        <v>90526</v>
      </c>
      <c r="B72" s="1">
        <f t="shared" si="7"/>
        <v>43585</v>
      </c>
      <c r="C72" t="s">
        <v>201</v>
      </c>
      <c r="D72" t="s">
        <v>24</v>
      </c>
      <c r="E72" t="s">
        <v>67</v>
      </c>
      <c r="F72" t="s">
        <v>111</v>
      </c>
      <c r="G72" t="s">
        <v>68</v>
      </c>
      <c r="H72" s="46">
        <v>0.08</v>
      </c>
      <c r="I72" s="46">
        <v>0</v>
      </c>
      <c r="J72" t="s">
        <v>197</v>
      </c>
      <c r="K72" s="2">
        <v>1</v>
      </c>
      <c r="L72" t="s">
        <v>94</v>
      </c>
      <c r="M72" t="s">
        <v>198</v>
      </c>
      <c r="N72" t="s">
        <v>199</v>
      </c>
      <c r="O72" t="s">
        <v>32</v>
      </c>
      <c r="P72" t="s">
        <v>46</v>
      </c>
      <c r="Q72" t="s">
        <v>34</v>
      </c>
      <c r="R72" s="1">
        <f t="shared" si="8"/>
        <v>40484</v>
      </c>
      <c r="T72" t="s">
        <v>34</v>
      </c>
      <c r="U72" s="2">
        <v>0</v>
      </c>
      <c r="V72" t="s">
        <v>200</v>
      </c>
      <c r="W72" t="s">
        <v>36</v>
      </c>
    </row>
    <row r="73" spans="1:23" ht="17.5" hidden="1" customHeight="1" x14ac:dyDescent="0.4">
      <c r="A73" s="2">
        <v>90526</v>
      </c>
      <c r="B73" s="1">
        <f t="shared" si="7"/>
        <v>43585</v>
      </c>
      <c r="C73" t="s">
        <v>201</v>
      </c>
      <c r="D73" t="s">
        <v>24</v>
      </c>
      <c r="E73" t="s">
        <v>67</v>
      </c>
      <c r="F73" t="s">
        <v>111</v>
      </c>
      <c r="G73" t="s">
        <v>68</v>
      </c>
      <c r="H73" s="46">
        <v>0.08</v>
      </c>
      <c r="I73" s="46">
        <v>0</v>
      </c>
      <c r="J73" t="s">
        <v>197</v>
      </c>
      <c r="K73" s="2">
        <v>1</v>
      </c>
      <c r="L73" t="s">
        <v>94</v>
      </c>
      <c r="M73" t="s">
        <v>198</v>
      </c>
      <c r="N73" t="s">
        <v>199</v>
      </c>
      <c r="O73" t="s">
        <v>32</v>
      </c>
      <c r="P73" t="s">
        <v>46</v>
      </c>
      <c r="Q73" t="s">
        <v>34</v>
      </c>
      <c r="R73" s="1">
        <f t="shared" si="8"/>
        <v>40484</v>
      </c>
      <c r="T73" t="s">
        <v>34</v>
      </c>
      <c r="U73" s="2">
        <v>0</v>
      </c>
      <c r="V73" t="s">
        <v>200</v>
      </c>
      <c r="W73" t="s">
        <v>36</v>
      </c>
    </row>
    <row r="74" spans="1:23" ht="17.5" hidden="1" customHeight="1" x14ac:dyDescent="0.4">
      <c r="A74" s="2">
        <v>90527</v>
      </c>
      <c r="B74" s="1">
        <f t="shared" si="7"/>
        <v>43585</v>
      </c>
      <c r="C74" t="s">
        <v>202</v>
      </c>
      <c r="D74" t="s">
        <v>24</v>
      </c>
      <c r="E74" t="s">
        <v>48</v>
      </c>
      <c r="F74" t="s">
        <v>111</v>
      </c>
      <c r="G74" t="s">
        <v>49</v>
      </c>
      <c r="H74" s="46">
        <v>4.01</v>
      </c>
      <c r="I74" s="46">
        <v>0</v>
      </c>
      <c r="J74" t="s">
        <v>197</v>
      </c>
      <c r="K74" s="2">
        <v>1</v>
      </c>
      <c r="L74" t="s">
        <v>94</v>
      </c>
      <c r="M74" t="s">
        <v>203</v>
      </c>
      <c r="N74" t="s">
        <v>199</v>
      </c>
      <c r="O74" t="s">
        <v>32</v>
      </c>
      <c r="P74" t="s">
        <v>33</v>
      </c>
      <c r="Q74" t="s">
        <v>34</v>
      </c>
      <c r="R74" s="1">
        <f t="shared" si="8"/>
        <v>40484</v>
      </c>
      <c r="T74" t="s">
        <v>34</v>
      </c>
      <c r="U74" s="2">
        <v>0</v>
      </c>
      <c r="V74" t="s">
        <v>200</v>
      </c>
      <c r="W74" t="s">
        <v>36</v>
      </c>
    </row>
    <row r="75" spans="1:23" ht="17.5" hidden="1" customHeight="1" x14ac:dyDescent="0.4">
      <c r="A75" s="2">
        <v>90527</v>
      </c>
      <c r="B75" s="1">
        <f t="shared" si="7"/>
        <v>43585</v>
      </c>
      <c r="C75" t="s">
        <v>202</v>
      </c>
      <c r="D75" t="s">
        <v>24</v>
      </c>
      <c r="E75" t="s">
        <v>48</v>
      </c>
      <c r="F75" t="s">
        <v>111</v>
      </c>
      <c r="G75" t="s">
        <v>49</v>
      </c>
      <c r="H75" s="46">
        <v>0.08</v>
      </c>
      <c r="I75" s="46">
        <v>0</v>
      </c>
      <c r="J75" t="s">
        <v>197</v>
      </c>
      <c r="K75" s="2">
        <v>1</v>
      </c>
      <c r="L75" t="s">
        <v>94</v>
      </c>
      <c r="M75" t="s">
        <v>203</v>
      </c>
      <c r="N75" t="s">
        <v>199</v>
      </c>
      <c r="O75" t="s">
        <v>32</v>
      </c>
      <c r="P75" t="s">
        <v>46</v>
      </c>
      <c r="Q75" t="s">
        <v>34</v>
      </c>
      <c r="R75" s="1">
        <f t="shared" si="8"/>
        <v>40484</v>
      </c>
      <c r="T75" t="s">
        <v>34</v>
      </c>
      <c r="U75" s="2">
        <v>0</v>
      </c>
      <c r="V75" t="s">
        <v>200</v>
      </c>
      <c r="W75" t="s">
        <v>36</v>
      </c>
    </row>
    <row r="76" spans="1:23" ht="17.5" hidden="1" customHeight="1" x14ac:dyDescent="0.4">
      <c r="A76" s="2">
        <v>90527</v>
      </c>
      <c r="B76" s="1">
        <f t="shared" si="7"/>
        <v>43585</v>
      </c>
      <c r="C76" t="s">
        <v>204</v>
      </c>
      <c r="D76" t="s">
        <v>24</v>
      </c>
      <c r="E76" t="s">
        <v>205</v>
      </c>
      <c r="F76" t="s">
        <v>111</v>
      </c>
      <c r="G76" t="s">
        <v>141</v>
      </c>
      <c r="H76" s="46">
        <v>4.01</v>
      </c>
      <c r="I76" s="46">
        <v>0</v>
      </c>
      <c r="J76" t="s">
        <v>197</v>
      </c>
      <c r="K76" s="2">
        <v>1</v>
      </c>
      <c r="L76" t="s">
        <v>94</v>
      </c>
      <c r="M76" t="s">
        <v>203</v>
      </c>
      <c r="N76" t="s">
        <v>199</v>
      </c>
      <c r="O76" t="s">
        <v>32</v>
      </c>
      <c r="P76" t="s">
        <v>33</v>
      </c>
      <c r="Q76" t="s">
        <v>34</v>
      </c>
      <c r="R76" s="1">
        <f t="shared" si="8"/>
        <v>40484</v>
      </c>
      <c r="T76" t="s">
        <v>34</v>
      </c>
      <c r="U76" s="2">
        <v>0</v>
      </c>
      <c r="V76" t="s">
        <v>200</v>
      </c>
      <c r="W76" t="s">
        <v>36</v>
      </c>
    </row>
    <row r="77" spans="1:23" ht="17.5" hidden="1" customHeight="1" x14ac:dyDescent="0.4">
      <c r="A77" s="2">
        <v>90527</v>
      </c>
      <c r="B77" s="1">
        <f t="shared" ref="B77:B95" si="9">DATE(2019,4,30)</f>
        <v>43585</v>
      </c>
      <c r="C77" t="s">
        <v>204</v>
      </c>
      <c r="D77" t="s">
        <v>24</v>
      </c>
      <c r="E77" t="s">
        <v>205</v>
      </c>
      <c r="F77" t="s">
        <v>111</v>
      </c>
      <c r="G77" t="s">
        <v>141</v>
      </c>
      <c r="H77" s="46">
        <v>0.08</v>
      </c>
      <c r="I77" s="46">
        <v>0</v>
      </c>
      <c r="J77" t="s">
        <v>197</v>
      </c>
      <c r="K77" s="2">
        <v>1</v>
      </c>
      <c r="L77" t="s">
        <v>94</v>
      </c>
      <c r="M77" t="s">
        <v>203</v>
      </c>
      <c r="N77" t="s">
        <v>199</v>
      </c>
      <c r="O77" t="s">
        <v>32</v>
      </c>
      <c r="P77" t="s">
        <v>46</v>
      </c>
      <c r="Q77" t="s">
        <v>34</v>
      </c>
      <c r="R77" s="1">
        <f t="shared" si="8"/>
        <v>40484</v>
      </c>
      <c r="T77" t="s">
        <v>34</v>
      </c>
      <c r="U77" s="2">
        <v>0</v>
      </c>
      <c r="V77" t="s">
        <v>200</v>
      </c>
      <c r="W77" t="s">
        <v>36</v>
      </c>
    </row>
    <row r="78" spans="1:23" ht="17.5" hidden="1" customHeight="1" x14ac:dyDescent="0.4">
      <c r="A78" s="2">
        <v>90528</v>
      </c>
      <c r="B78" s="1">
        <f t="shared" si="9"/>
        <v>43585</v>
      </c>
      <c r="C78" t="s">
        <v>206</v>
      </c>
      <c r="D78" t="s">
        <v>24</v>
      </c>
      <c r="E78" t="s">
        <v>38</v>
      </c>
      <c r="F78" t="s">
        <v>207</v>
      </c>
      <c r="G78" t="s">
        <v>40</v>
      </c>
      <c r="H78" s="46">
        <v>18159.73</v>
      </c>
      <c r="I78" s="46">
        <v>0</v>
      </c>
      <c r="J78" t="s">
        <v>208</v>
      </c>
      <c r="K78" s="2">
        <v>1</v>
      </c>
      <c r="L78" t="s">
        <v>94</v>
      </c>
      <c r="M78" t="s">
        <v>209</v>
      </c>
      <c r="N78" t="s">
        <v>210</v>
      </c>
      <c r="O78" t="s">
        <v>32</v>
      </c>
      <c r="P78" t="s">
        <v>33</v>
      </c>
      <c r="Q78" t="s">
        <v>34</v>
      </c>
      <c r="R78" s="1">
        <f t="shared" si="8"/>
        <v>40484</v>
      </c>
      <c r="T78" t="s">
        <v>34</v>
      </c>
      <c r="U78" s="2">
        <v>0</v>
      </c>
      <c r="V78" t="s">
        <v>211</v>
      </c>
      <c r="W78" t="s">
        <v>36</v>
      </c>
    </row>
    <row r="79" spans="1:23" ht="17.5" hidden="1" customHeight="1" x14ac:dyDescent="0.4">
      <c r="A79" s="2">
        <v>90528</v>
      </c>
      <c r="B79" s="1">
        <f t="shared" si="9"/>
        <v>43585</v>
      </c>
      <c r="C79" t="s">
        <v>206</v>
      </c>
      <c r="D79" t="s">
        <v>24</v>
      </c>
      <c r="E79" t="s">
        <v>38</v>
      </c>
      <c r="F79" t="s">
        <v>207</v>
      </c>
      <c r="G79" t="s">
        <v>40</v>
      </c>
      <c r="H79" s="46">
        <v>343.25</v>
      </c>
      <c r="I79" s="46">
        <v>0</v>
      </c>
      <c r="J79" t="s">
        <v>208</v>
      </c>
      <c r="K79" s="2">
        <v>1</v>
      </c>
      <c r="L79" t="s">
        <v>94</v>
      </c>
      <c r="M79" t="s">
        <v>209</v>
      </c>
      <c r="N79" t="s">
        <v>210</v>
      </c>
      <c r="O79" t="s">
        <v>32</v>
      </c>
      <c r="P79" t="s">
        <v>46</v>
      </c>
      <c r="Q79" t="s">
        <v>34</v>
      </c>
      <c r="R79" s="1">
        <f t="shared" si="8"/>
        <v>40484</v>
      </c>
      <c r="T79" t="s">
        <v>34</v>
      </c>
      <c r="U79" s="2">
        <v>0</v>
      </c>
      <c r="V79" t="s">
        <v>211</v>
      </c>
      <c r="W79" t="s">
        <v>36</v>
      </c>
    </row>
    <row r="80" spans="1:23" ht="17.5" hidden="1" customHeight="1" x14ac:dyDescent="0.4">
      <c r="A80" s="2">
        <v>90531</v>
      </c>
      <c r="B80" s="1">
        <f t="shared" si="9"/>
        <v>43585</v>
      </c>
      <c r="C80" t="s">
        <v>174</v>
      </c>
      <c r="D80" t="s">
        <v>24</v>
      </c>
      <c r="E80" t="s">
        <v>139</v>
      </c>
      <c r="F80" t="s">
        <v>58</v>
      </c>
      <c r="G80" t="s">
        <v>141</v>
      </c>
      <c r="H80" s="46">
        <v>1351.14</v>
      </c>
      <c r="I80" s="46">
        <v>0</v>
      </c>
      <c r="J80" t="s">
        <v>62</v>
      </c>
      <c r="K80" s="2">
        <v>1</v>
      </c>
      <c r="L80" t="s">
        <v>94</v>
      </c>
      <c r="M80" t="s">
        <v>212</v>
      </c>
      <c r="N80" t="s">
        <v>187</v>
      </c>
      <c r="O80" t="s">
        <v>32</v>
      </c>
      <c r="P80" t="s">
        <v>33</v>
      </c>
      <c r="Q80" t="s">
        <v>34</v>
      </c>
      <c r="R80" s="1">
        <f>DATE(2012,2,1)</f>
        <v>40940</v>
      </c>
      <c r="T80" t="s">
        <v>34</v>
      </c>
      <c r="U80" s="2">
        <v>0</v>
      </c>
      <c r="V80" t="s">
        <v>189</v>
      </c>
      <c r="W80" t="s">
        <v>36</v>
      </c>
    </row>
    <row r="81" spans="1:23" ht="17.5" hidden="1" customHeight="1" x14ac:dyDescent="0.4">
      <c r="A81" s="2">
        <v>90531</v>
      </c>
      <c r="B81" s="1">
        <f t="shared" si="9"/>
        <v>43585</v>
      </c>
      <c r="C81" t="s">
        <v>174</v>
      </c>
      <c r="D81" t="s">
        <v>24</v>
      </c>
      <c r="E81" t="s">
        <v>139</v>
      </c>
      <c r="F81" t="s">
        <v>58</v>
      </c>
      <c r="G81" t="s">
        <v>141</v>
      </c>
      <c r="H81" s="46">
        <v>25.54</v>
      </c>
      <c r="I81" s="46">
        <v>0</v>
      </c>
      <c r="J81" t="s">
        <v>62</v>
      </c>
      <c r="K81" s="2">
        <v>1</v>
      </c>
      <c r="L81" t="s">
        <v>94</v>
      </c>
      <c r="M81" t="s">
        <v>212</v>
      </c>
      <c r="N81" t="s">
        <v>187</v>
      </c>
      <c r="O81" t="s">
        <v>32</v>
      </c>
      <c r="P81" t="s">
        <v>46</v>
      </c>
      <c r="Q81" t="s">
        <v>34</v>
      </c>
      <c r="R81" s="1">
        <f>DATE(2012,2,1)</f>
        <v>40940</v>
      </c>
      <c r="T81" t="s">
        <v>34</v>
      </c>
      <c r="U81" s="2">
        <v>0</v>
      </c>
      <c r="V81" t="s">
        <v>189</v>
      </c>
      <c r="W81" t="s">
        <v>36</v>
      </c>
    </row>
    <row r="82" spans="1:23" ht="17.5" hidden="1" customHeight="1" x14ac:dyDescent="0.4">
      <c r="A82" s="2">
        <v>90545</v>
      </c>
      <c r="B82" s="1">
        <f t="shared" si="9"/>
        <v>43585</v>
      </c>
      <c r="C82" t="s">
        <v>213</v>
      </c>
      <c r="D82" t="s">
        <v>24</v>
      </c>
      <c r="E82" t="s">
        <v>133</v>
      </c>
      <c r="F82" t="s">
        <v>111</v>
      </c>
      <c r="G82" t="s">
        <v>27</v>
      </c>
      <c r="H82" s="46">
        <v>4.01</v>
      </c>
      <c r="I82" s="46">
        <v>0</v>
      </c>
      <c r="J82" t="s">
        <v>62</v>
      </c>
      <c r="K82" s="2">
        <v>1</v>
      </c>
      <c r="L82" t="s">
        <v>94</v>
      </c>
      <c r="M82" t="s">
        <v>214</v>
      </c>
      <c r="N82" t="s">
        <v>199</v>
      </c>
      <c r="O82" t="s">
        <v>32</v>
      </c>
      <c r="P82" t="s">
        <v>33</v>
      </c>
      <c r="Q82" t="s">
        <v>34</v>
      </c>
      <c r="R82" s="1">
        <f t="shared" ref="R82:R97" si="10">DATE(2010,11,2)</f>
        <v>40484</v>
      </c>
      <c r="T82" t="s">
        <v>34</v>
      </c>
      <c r="U82" s="2">
        <v>0</v>
      </c>
      <c r="V82" t="s">
        <v>200</v>
      </c>
      <c r="W82" t="s">
        <v>36</v>
      </c>
    </row>
    <row r="83" spans="1:23" ht="17.5" hidden="1" customHeight="1" x14ac:dyDescent="0.4">
      <c r="A83" s="2">
        <v>90545</v>
      </c>
      <c r="B83" s="1">
        <f t="shared" si="9"/>
        <v>43585</v>
      </c>
      <c r="C83" t="s">
        <v>213</v>
      </c>
      <c r="D83" t="s">
        <v>24</v>
      </c>
      <c r="E83" t="s">
        <v>133</v>
      </c>
      <c r="F83" t="s">
        <v>111</v>
      </c>
      <c r="G83" t="s">
        <v>27</v>
      </c>
      <c r="H83" s="46">
        <v>0.08</v>
      </c>
      <c r="I83" s="46">
        <v>0</v>
      </c>
      <c r="J83" t="s">
        <v>62</v>
      </c>
      <c r="K83" s="2">
        <v>1</v>
      </c>
      <c r="L83" t="s">
        <v>94</v>
      </c>
      <c r="M83" t="s">
        <v>214</v>
      </c>
      <c r="N83" t="s">
        <v>199</v>
      </c>
      <c r="O83" t="s">
        <v>32</v>
      </c>
      <c r="P83" t="s">
        <v>46</v>
      </c>
      <c r="Q83" t="s">
        <v>34</v>
      </c>
      <c r="R83" s="1">
        <f t="shared" si="10"/>
        <v>40484</v>
      </c>
      <c r="T83" t="s">
        <v>34</v>
      </c>
      <c r="U83" s="2">
        <v>0</v>
      </c>
      <c r="V83" t="s">
        <v>200</v>
      </c>
      <c r="W83" t="s">
        <v>36</v>
      </c>
    </row>
    <row r="84" spans="1:23" ht="17.5" hidden="1" customHeight="1" x14ac:dyDescent="0.4">
      <c r="A84" s="2">
        <v>90545</v>
      </c>
      <c r="B84" s="1">
        <f t="shared" si="9"/>
        <v>43585</v>
      </c>
      <c r="C84" t="s">
        <v>196</v>
      </c>
      <c r="D84" t="s">
        <v>24</v>
      </c>
      <c r="E84" t="s">
        <v>38</v>
      </c>
      <c r="F84" t="s">
        <v>111</v>
      </c>
      <c r="G84" t="s">
        <v>40</v>
      </c>
      <c r="H84" s="46">
        <v>4.4400000000000004</v>
      </c>
      <c r="I84" s="46">
        <v>0</v>
      </c>
      <c r="J84" t="s">
        <v>62</v>
      </c>
      <c r="K84" s="2">
        <v>1</v>
      </c>
      <c r="L84" t="s">
        <v>94</v>
      </c>
      <c r="M84" t="s">
        <v>214</v>
      </c>
      <c r="N84" t="s">
        <v>199</v>
      </c>
      <c r="O84" t="s">
        <v>32</v>
      </c>
      <c r="P84" t="s">
        <v>33</v>
      </c>
      <c r="Q84" t="s">
        <v>34</v>
      </c>
      <c r="R84" s="1">
        <f t="shared" si="10"/>
        <v>40484</v>
      </c>
      <c r="T84" t="s">
        <v>34</v>
      </c>
      <c r="U84" s="2">
        <v>0</v>
      </c>
      <c r="V84" t="s">
        <v>200</v>
      </c>
      <c r="W84" t="s">
        <v>36</v>
      </c>
    </row>
    <row r="85" spans="1:23" ht="17.5" hidden="1" customHeight="1" x14ac:dyDescent="0.4">
      <c r="A85" s="2">
        <v>90545</v>
      </c>
      <c r="B85" s="1">
        <f t="shared" si="9"/>
        <v>43585</v>
      </c>
      <c r="C85" t="s">
        <v>196</v>
      </c>
      <c r="D85" t="s">
        <v>24</v>
      </c>
      <c r="E85" t="s">
        <v>38</v>
      </c>
      <c r="F85" t="s">
        <v>111</v>
      </c>
      <c r="G85" t="s">
        <v>40</v>
      </c>
      <c r="H85" s="46">
        <v>0.08</v>
      </c>
      <c r="I85" s="46">
        <v>0</v>
      </c>
      <c r="J85" t="s">
        <v>62</v>
      </c>
      <c r="K85" s="2">
        <v>1</v>
      </c>
      <c r="L85" t="s">
        <v>94</v>
      </c>
      <c r="M85" t="s">
        <v>214</v>
      </c>
      <c r="N85" t="s">
        <v>199</v>
      </c>
      <c r="O85" t="s">
        <v>32</v>
      </c>
      <c r="P85" t="s">
        <v>46</v>
      </c>
      <c r="Q85" t="s">
        <v>34</v>
      </c>
      <c r="R85" s="1">
        <f t="shared" si="10"/>
        <v>40484</v>
      </c>
      <c r="T85" t="s">
        <v>34</v>
      </c>
      <c r="U85" s="2">
        <v>0</v>
      </c>
      <c r="V85" t="s">
        <v>200</v>
      </c>
      <c r="W85" t="s">
        <v>36</v>
      </c>
    </row>
    <row r="86" spans="1:23" ht="17.5" hidden="1" customHeight="1" x14ac:dyDescent="0.4">
      <c r="A86" s="2">
        <v>90545</v>
      </c>
      <c r="B86" s="1">
        <f t="shared" si="9"/>
        <v>43585</v>
      </c>
      <c r="C86" t="s">
        <v>201</v>
      </c>
      <c r="D86" t="s">
        <v>24</v>
      </c>
      <c r="E86" t="s">
        <v>67</v>
      </c>
      <c r="F86" t="s">
        <v>111</v>
      </c>
      <c r="G86" t="s">
        <v>68</v>
      </c>
      <c r="H86" s="46">
        <v>4.01</v>
      </c>
      <c r="I86" s="46">
        <v>0</v>
      </c>
      <c r="J86" t="s">
        <v>62</v>
      </c>
      <c r="K86" s="2">
        <v>1</v>
      </c>
      <c r="L86" t="s">
        <v>94</v>
      </c>
      <c r="M86" t="s">
        <v>214</v>
      </c>
      <c r="N86" t="s">
        <v>199</v>
      </c>
      <c r="O86" t="s">
        <v>32</v>
      </c>
      <c r="P86" t="s">
        <v>33</v>
      </c>
      <c r="Q86" t="s">
        <v>34</v>
      </c>
      <c r="R86" s="1">
        <f t="shared" si="10"/>
        <v>40484</v>
      </c>
      <c r="T86" t="s">
        <v>34</v>
      </c>
      <c r="U86" s="2">
        <v>0</v>
      </c>
      <c r="V86" t="s">
        <v>200</v>
      </c>
      <c r="W86" t="s">
        <v>36</v>
      </c>
    </row>
    <row r="87" spans="1:23" ht="17.5" hidden="1" customHeight="1" x14ac:dyDescent="0.4">
      <c r="A87" s="2">
        <v>90545</v>
      </c>
      <c r="B87" s="1">
        <f t="shared" si="9"/>
        <v>43585</v>
      </c>
      <c r="C87" t="s">
        <v>201</v>
      </c>
      <c r="D87" t="s">
        <v>24</v>
      </c>
      <c r="E87" t="s">
        <v>67</v>
      </c>
      <c r="F87" t="s">
        <v>111</v>
      </c>
      <c r="G87" t="s">
        <v>68</v>
      </c>
      <c r="H87" s="46">
        <v>8.17</v>
      </c>
      <c r="I87" s="46">
        <v>0</v>
      </c>
      <c r="J87" t="s">
        <v>62</v>
      </c>
      <c r="K87" s="2">
        <v>1</v>
      </c>
      <c r="L87" t="s">
        <v>94</v>
      </c>
      <c r="M87" t="s">
        <v>214</v>
      </c>
      <c r="N87" t="s">
        <v>199</v>
      </c>
      <c r="O87" t="s">
        <v>32</v>
      </c>
      <c r="P87" t="s">
        <v>33</v>
      </c>
      <c r="Q87" t="s">
        <v>34</v>
      </c>
      <c r="R87" s="1">
        <f t="shared" si="10"/>
        <v>40484</v>
      </c>
      <c r="T87" t="s">
        <v>34</v>
      </c>
      <c r="U87" s="2">
        <v>0</v>
      </c>
      <c r="V87" t="s">
        <v>200</v>
      </c>
      <c r="W87" t="s">
        <v>36</v>
      </c>
    </row>
    <row r="88" spans="1:23" ht="17.5" hidden="1" customHeight="1" x14ac:dyDescent="0.4">
      <c r="A88" s="2">
        <v>90545</v>
      </c>
      <c r="B88" s="1">
        <f t="shared" si="9"/>
        <v>43585</v>
      </c>
      <c r="C88" t="s">
        <v>201</v>
      </c>
      <c r="D88" t="s">
        <v>24</v>
      </c>
      <c r="E88" t="s">
        <v>67</v>
      </c>
      <c r="F88" t="s">
        <v>111</v>
      </c>
      <c r="G88" t="s">
        <v>68</v>
      </c>
      <c r="H88" s="46">
        <v>4.01</v>
      </c>
      <c r="I88" s="46">
        <v>0</v>
      </c>
      <c r="J88" t="s">
        <v>62</v>
      </c>
      <c r="K88" s="2">
        <v>1</v>
      </c>
      <c r="L88" t="s">
        <v>94</v>
      </c>
      <c r="M88" t="s">
        <v>214</v>
      </c>
      <c r="N88" t="s">
        <v>199</v>
      </c>
      <c r="O88" t="s">
        <v>32</v>
      </c>
      <c r="P88" t="s">
        <v>33</v>
      </c>
      <c r="Q88" t="s">
        <v>34</v>
      </c>
      <c r="R88" s="1">
        <f t="shared" si="10"/>
        <v>40484</v>
      </c>
      <c r="T88" t="s">
        <v>34</v>
      </c>
      <c r="U88" s="2">
        <v>0</v>
      </c>
      <c r="V88" t="s">
        <v>200</v>
      </c>
      <c r="W88" t="s">
        <v>36</v>
      </c>
    </row>
    <row r="89" spans="1:23" ht="17.5" hidden="1" customHeight="1" x14ac:dyDescent="0.4">
      <c r="A89" s="2">
        <v>90545</v>
      </c>
      <c r="B89" s="1">
        <f t="shared" si="9"/>
        <v>43585</v>
      </c>
      <c r="C89" t="s">
        <v>201</v>
      </c>
      <c r="D89" t="s">
        <v>24</v>
      </c>
      <c r="E89" t="s">
        <v>67</v>
      </c>
      <c r="F89" t="s">
        <v>111</v>
      </c>
      <c r="G89" t="s">
        <v>68</v>
      </c>
      <c r="H89" s="46">
        <v>4.01</v>
      </c>
      <c r="I89" s="46">
        <v>0</v>
      </c>
      <c r="J89" t="s">
        <v>62</v>
      </c>
      <c r="K89" s="2">
        <v>1</v>
      </c>
      <c r="L89" t="s">
        <v>94</v>
      </c>
      <c r="M89" t="s">
        <v>214</v>
      </c>
      <c r="N89" t="s">
        <v>199</v>
      </c>
      <c r="O89" t="s">
        <v>32</v>
      </c>
      <c r="P89" t="s">
        <v>33</v>
      </c>
      <c r="Q89" t="s">
        <v>34</v>
      </c>
      <c r="R89" s="1">
        <f t="shared" si="10"/>
        <v>40484</v>
      </c>
      <c r="T89" t="s">
        <v>34</v>
      </c>
      <c r="U89" s="2">
        <v>0</v>
      </c>
      <c r="V89" t="s">
        <v>200</v>
      </c>
      <c r="W89" t="s">
        <v>36</v>
      </c>
    </row>
    <row r="90" spans="1:23" ht="17.5" hidden="1" customHeight="1" x14ac:dyDescent="0.4">
      <c r="A90" s="2">
        <v>90545</v>
      </c>
      <c r="B90" s="1">
        <f t="shared" si="9"/>
        <v>43585</v>
      </c>
      <c r="C90" t="s">
        <v>201</v>
      </c>
      <c r="D90" t="s">
        <v>24</v>
      </c>
      <c r="E90" t="s">
        <v>67</v>
      </c>
      <c r="F90" t="s">
        <v>111</v>
      </c>
      <c r="G90" t="s">
        <v>68</v>
      </c>
      <c r="H90" s="46">
        <v>10.41</v>
      </c>
      <c r="I90" s="46">
        <v>0</v>
      </c>
      <c r="J90" t="s">
        <v>62</v>
      </c>
      <c r="K90" s="2">
        <v>1</v>
      </c>
      <c r="L90" t="s">
        <v>94</v>
      </c>
      <c r="M90" t="s">
        <v>214</v>
      </c>
      <c r="N90" t="s">
        <v>199</v>
      </c>
      <c r="O90" t="s">
        <v>32</v>
      </c>
      <c r="P90" t="s">
        <v>33</v>
      </c>
      <c r="Q90" t="s">
        <v>34</v>
      </c>
      <c r="R90" s="1">
        <f t="shared" si="10"/>
        <v>40484</v>
      </c>
      <c r="T90" t="s">
        <v>34</v>
      </c>
      <c r="U90" s="2">
        <v>0</v>
      </c>
      <c r="V90" t="s">
        <v>200</v>
      </c>
      <c r="W90" t="s">
        <v>36</v>
      </c>
    </row>
    <row r="91" spans="1:23" ht="17.5" hidden="1" customHeight="1" x14ac:dyDescent="0.4">
      <c r="A91" s="2">
        <v>90545</v>
      </c>
      <c r="B91" s="1">
        <f t="shared" si="9"/>
        <v>43585</v>
      </c>
      <c r="C91" t="s">
        <v>201</v>
      </c>
      <c r="D91" t="s">
        <v>24</v>
      </c>
      <c r="E91" t="s">
        <v>67</v>
      </c>
      <c r="F91" t="s">
        <v>111</v>
      </c>
      <c r="G91" t="s">
        <v>68</v>
      </c>
      <c r="H91" s="46">
        <v>0.08</v>
      </c>
      <c r="I91" s="46">
        <v>0</v>
      </c>
      <c r="J91" t="s">
        <v>62</v>
      </c>
      <c r="K91" s="2">
        <v>1</v>
      </c>
      <c r="L91" t="s">
        <v>94</v>
      </c>
      <c r="M91" t="s">
        <v>214</v>
      </c>
      <c r="N91" t="s">
        <v>199</v>
      </c>
      <c r="O91" t="s">
        <v>32</v>
      </c>
      <c r="P91" t="s">
        <v>46</v>
      </c>
      <c r="Q91" t="s">
        <v>34</v>
      </c>
      <c r="R91" s="1">
        <f t="shared" si="10"/>
        <v>40484</v>
      </c>
      <c r="T91" t="s">
        <v>34</v>
      </c>
      <c r="U91" s="2">
        <v>0</v>
      </c>
      <c r="V91" t="s">
        <v>200</v>
      </c>
      <c r="W91" t="s">
        <v>36</v>
      </c>
    </row>
    <row r="92" spans="1:23" ht="17.5" hidden="1" customHeight="1" x14ac:dyDescent="0.4">
      <c r="A92" s="2">
        <v>90545</v>
      </c>
      <c r="B92" s="1">
        <f t="shared" si="9"/>
        <v>43585</v>
      </c>
      <c r="C92" t="s">
        <v>201</v>
      </c>
      <c r="D92" t="s">
        <v>24</v>
      </c>
      <c r="E92" t="s">
        <v>67</v>
      </c>
      <c r="F92" t="s">
        <v>111</v>
      </c>
      <c r="G92" t="s">
        <v>68</v>
      </c>
      <c r="H92" s="46">
        <v>0.15</v>
      </c>
      <c r="I92" s="46">
        <v>0</v>
      </c>
      <c r="J92" t="s">
        <v>62</v>
      </c>
      <c r="K92" s="2">
        <v>1</v>
      </c>
      <c r="L92" t="s">
        <v>94</v>
      </c>
      <c r="M92" t="s">
        <v>214</v>
      </c>
      <c r="N92" t="s">
        <v>199</v>
      </c>
      <c r="O92" t="s">
        <v>32</v>
      </c>
      <c r="P92" t="s">
        <v>46</v>
      </c>
      <c r="Q92" t="s">
        <v>34</v>
      </c>
      <c r="R92" s="1">
        <f t="shared" si="10"/>
        <v>40484</v>
      </c>
      <c r="T92" t="s">
        <v>34</v>
      </c>
      <c r="U92" s="2">
        <v>0</v>
      </c>
      <c r="V92" t="s">
        <v>200</v>
      </c>
      <c r="W92" t="s">
        <v>36</v>
      </c>
    </row>
    <row r="93" spans="1:23" ht="17.5" hidden="1" customHeight="1" x14ac:dyDescent="0.4">
      <c r="A93" s="2">
        <v>90545</v>
      </c>
      <c r="B93" s="1">
        <f t="shared" si="9"/>
        <v>43585</v>
      </c>
      <c r="C93" t="s">
        <v>201</v>
      </c>
      <c r="D93" t="s">
        <v>24</v>
      </c>
      <c r="E93" t="s">
        <v>67</v>
      </c>
      <c r="F93" t="s">
        <v>111</v>
      </c>
      <c r="G93" t="s">
        <v>68</v>
      </c>
      <c r="H93" s="46">
        <v>0.08</v>
      </c>
      <c r="I93" s="46">
        <v>0</v>
      </c>
      <c r="J93" t="s">
        <v>62</v>
      </c>
      <c r="K93" s="2">
        <v>1</v>
      </c>
      <c r="L93" t="s">
        <v>94</v>
      </c>
      <c r="M93" t="s">
        <v>214</v>
      </c>
      <c r="N93" t="s">
        <v>199</v>
      </c>
      <c r="O93" t="s">
        <v>32</v>
      </c>
      <c r="P93" t="s">
        <v>46</v>
      </c>
      <c r="Q93" t="s">
        <v>34</v>
      </c>
      <c r="R93" s="1">
        <f t="shared" si="10"/>
        <v>40484</v>
      </c>
      <c r="T93" t="s">
        <v>34</v>
      </c>
      <c r="U93" s="2">
        <v>0</v>
      </c>
      <c r="V93" t="s">
        <v>200</v>
      </c>
      <c r="W93" t="s">
        <v>36</v>
      </c>
    </row>
    <row r="94" spans="1:23" ht="17.5" hidden="1" customHeight="1" x14ac:dyDescent="0.4">
      <c r="A94" s="2">
        <v>90545</v>
      </c>
      <c r="B94" s="1">
        <f t="shared" si="9"/>
        <v>43585</v>
      </c>
      <c r="C94" t="s">
        <v>201</v>
      </c>
      <c r="D94" t="s">
        <v>24</v>
      </c>
      <c r="E94" t="s">
        <v>67</v>
      </c>
      <c r="F94" t="s">
        <v>111</v>
      </c>
      <c r="G94" t="s">
        <v>68</v>
      </c>
      <c r="H94" s="46">
        <v>0.08</v>
      </c>
      <c r="I94" s="46">
        <v>0</v>
      </c>
      <c r="J94" t="s">
        <v>62</v>
      </c>
      <c r="K94" s="2">
        <v>1</v>
      </c>
      <c r="L94" t="s">
        <v>94</v>
      </c>
      <c r="M94" t="s">
        <v>214</v>
      </c>
      <c r="N94" t="s">
        <v>199</v>
      </c>
      <c r="O94" t="s">
        <v>32</v>
      </c>
      <c r="P94" t="s">
        <v>46</v>
      </c>
      <c r="Q94" t="s">
        <v>34</v>
      </c>
      <c r="R94" s="1">
        <f t="shared" si="10"/>
        <v>40484</v>
      </c>
      <c r="T94" t="s">
        <v>34</v>
      </c>
      <c r="U94" s="2">
        <v>0</v>
      </c>
      <c r="V94" t="s">
        <v>200</v>
      </c>
      <c r="W94" t="s">
        <v>36</v>
      </c>
    </row>
    <row r="95" spans="1:23" ht="17.5" hidden="1" customHeight="1" x14ac:dyDescent="0.4">
      <c r="A95" s="2">
        <v>90545</v>
      </c>
      <c r="B95" s="1">
        <f t="shared" si="9"/>
        <v>43585</v>
      </c>
      <c r="C95" t="s">
        <v>201</v>
      </c>
      <c r="D95" t="s">
        <v>24</v>
      </c>
      <c r="E95" t="s">
        <v>67</v>
      </c>
      <c r="F95" t="s">
        <v>111</v>
      </c>
      <c r="G95" t="s">
        <v>68</v>
      </c>
      <c r="H95" s="46">
        <v>0.2</v>
      </c>
      <c r="I95" s="46">
        <v>0</v>
      </c>
      <c r="J95" t="s">
        <v>62</v>
      </c>
      <c r="K95" s="2">
        <v>1</v>
      </c>
      <c r="L95" t="s">
        <v>94</v>
      </c>
      <c r="M95" t="s">
        <v>214</v>
      </c>
      <c r="N95" t="s">
        <v>199</v>
      </c>
      <c r="O95" t="s">
        <v>32</v>
      </c>
      <c r="P95" t="s">
        <v>46</v>
      </c>
      <c r="Q95" t="s">
        <v>34</v>
      </c>
      <c r="R95" s="1">
        <f t="shared" si="10"/>
        <v>40484</v>
      </c>
      <c r="T95" t="s">
        <v>34</v>
      </c>
      <c r="U95" s="2">
        <v>0</v>
      </c>
      <c r="V95" t="s">
        <v>200</v>
      </c>
      <c r="W95" t="s">
        <v>36</v>
      </c>
    </row>
    <row r="96" spans="1:23" ht="17.5" hidden="1" customHeight="1" x14ac:dyDescent="0.4">
      <c r="A96" s="2">
        <v>90627</v>
      </c>
      <c r="B96" s="1">
        <f t="shared" ref="B96:B104" si="11">DATE(2019,5,13)</f>
        <v>43598</v>
      </c>
      <c r="C96" t="s">
        <v>138</v>
      </c>
      <c r="D96" t="s">
        <v>24</v>
      </c>
      <c r="E96" t="s">
        <v>139</v>
      </c>
      <c r="F96" t="s">
        <v>140</v>
      </c>
      <c r="G96" t="s">
        <v>141</v>
      </c>
      <c r="H96" s="46">
        <v>136.85</v>
      </c>
      <c r="I96" s="46">
        <v>0</v>
      </c>
      <c r="J96" t="s">
        <v>62</v>
      </c>
      <c r="K96" s="2">
        <v>2</v>
      </c>
      <c r="L96" t="s">
        <v>42</v>
      </c>
      <c r="M96" t="s">
        <v>215</v>
      </c>
      <c r="N96" t="s">
        <v>143</v>
      </c>
      <c r="O96" t="s">
        <v>32</v>
      </c>
      <c r="P96" t="s">
        <v>33</v>
      </c>
      <c r="Q96" t="s">
        <v>34</v>
      </c>
      <c r="R96" s="1">
        <f t="shared" si="10"/>
        <v>40484</v>
      </c>
      <c r="T96" t="s">
        <v>34</v>
      </c>
      <c r="U96" s="2">
        <v>0</v>
      </c>
      <c r="V96" t="s">
        <v>144</v>
      </c>
      <c r="W96" t="s">
        <v>36</v>
      </c>
    </row>
    <row r="97" spans="1:23" ht="17.5" hidden="1" customHeight="1" x14ac:dyDescent="0.4">
      <c r="A97" s="2">
        <v>90627</v>
      </c>
      <c r="B97" s="1">
        <f t="shared" si="11"/>
        <v>43598</v>
      </c>
      <c r="C97" t="s">
        <v>138</v>
      </c>
      <c r="D97" t="s">
        <v>24</v>
      </c>
      <c r="E97" t="s">
        <v>139</v>
      </c>
      <c r="F97" t="s">
        <v>140</v>
      </c>
      <c r="G97" t="s">
        <v>141</v>
      </c>
      <c r="H97" s="46">
        <v>2.59</v>
      </c>
      <c r="I97" s="46">
        <v>0</v>
      </c>
      <c r="J97" t="s">
        <v>62</v>
      </c>
      <c r="K97" s="2">
        <v>2</v>
      </c>
      <c r="L97" t="s">
        <v>42</v>
      </c>
      <c r="M97" t="s">
        <v>215</v>
      </c>
      <c r="N97" t="s">
        <v>143</v>
      </c>
      <c r="O97" t="s">
        <v>32</v>
      </c>
      <c r="P97" t="s">
        <v>46</v>
      </c>
      <c r="Q97" t="s">
        <v>34</v>
      </c>
      <c r="R97" s="1">
        <f t="shared" si="10"/>
        <v>40484</v>
      </c>
      <c r="T97" t="s">
        <v>34</v>
      </c>
      <c r="U97" s="2">
        <v>0</v>
      </c>
      <c r="V97" t="s">
        <v>144</v>
      </c>
      <c r="W97" t="s">
        <v>36</v>
      </c>
    </row>
    <row r="98" spans="1:23" ht="17.5" hidden="1" customHeight="1" x14ac:dyDescent="0.4">
      <c r="A98" s="2">
        <v>90628</v>
      </c>
      <c r="B98" s="1">
        <f t="shared" si="11"/>
        <v>43598</v>
      </c>
      <c r="C98" t="s">
        <v>174</v>
      </c>
      <c r="D98" t="s">
        <v>24</v>
      </c>
      <c r="E98" t="s">
        <v>139</v>
      </c>
      <c r="F98" t="s">
        <v>58</v>
      </c>
      <c r="G98" t="s">
        <v>141</v>
      </c>
      <c r="H98" s="46">
        <v>9.93</v>
      </c>
      <c r="I98" s="46">
        <v>0</v>
      </c>
      <c r="J98" t="s">
        <v>62</v>
      </c>
      <c r="K98" s="2">
        <v>2</v>
      </c>
      <c r="L98" t="s">
        <v>42</v>
      </c>
      <c r="M98" t="s">
        <v>216</v>
      </c>
      <c r="N98" t="s">
        <v>187</v>
      </c>
      <c r="O98" t="s">
        <v>32</v>
      </c>
      <c r="P98" t="s">
        <v>33</v>
      </c>
      <c r="Q98" t="s">
        <v>34</v>
      </c>
      <c r="R98" s="1">
        <f>DATE(2012,2,1)</f>
        <v>40940</v>
      </c>
      <c r="T98" t="s">
        <v>34</v>
      </c>
      <c r="U98" s="2">
        <v>0</v>
      </c>
      <c r="V98" t="s">
        <v>189</v>
      </c>
      <c r="W98" t="s">
        <v>36</v>
      </c>
    </row>
    <row r="99" spans="1:23" ht="17.5" hidden="1" customHeight="1" x14ac:dyDescent="0.4">
      <c r="A99" s="2">
        <v>90631</v>
      </c>
      <c r="B99" s="1">
        <f t="shared" si="11"/>
        <v>43598</v>
      </c>
      <c r="C99" t="s">
        <v>174</v>
      </c>
      <c r="D99" t="s">
        <v>24</v>
      </c>
      <c r="E99" t="s">
        <v>139</v>
      </c>
      <c r="F99" t="s">
        <v>58</v>
      </c>
      <c r="G99" t="s">
        <v>141</v>
      </c>
      <c r="H99" s="46">
        <v>1164.26</v>
      </c>
      <c r="I99" s="46">
        <v>0</v>
      </c>
      <c r="J99" t="s">
        <v>62</v>
      </c>
      <c r="K99" s="2">
        <v>2</v>
      </c>
      <c r="L99" t="s">
        <v>42</v>
      </c>
      <c r="M99" t="s">
        <v>217</v>
      </c>
      <c r="N99" t="s">
        <v>177</v>
      </c>
      <c r="O99" t="s">
        <v>32</v>
      </c>
      <c r="P99" t="s">
        <v>33</v>
      </c>
      <c r="Q99" t="s">
        <v>34</v>
      </c>
      <c r="R99" s="1">
        <f>DATE(2012,2,1)</f>
        <v>40940</v>
      </c>
      <c r="T99" t="s">
        <v>34</v>
      </c>
      <c r="U99" s="2">
        <v>0</v>
      </c>
      <c r="V99" t="s">
        <v>178</v>
      </c>
      <c r="W99" t="s">
        <v>36</v>
      </c>
    </row>
    <row r="100" spans="1:23" ht="17.5" hidden="1" customHeight="1" x14ac:dyDescent="0.4">
      <c r="A100" s="2">
        <v>90631</v>
      </c>
      <c r="B100" s="1">
        <f t="shared" si="11"/>
        <v>43598</v>
      </c>
      <c r="C100" t="s">
        <v>174</v>
      </c>
      <c r="D100" t="s">
        <v>24</v>
      </c>
      <c r="E100" t="s">
        <v>139</v>
      </c>
      <c r="F100" t="s">
        <v>58</v>
      </c>
      <c r="G100" t="s">
        <v>141</v>
      </c>
      <c r="H100" s="46">
        <v>22.04</v>
      </c>
      <c r="I100" s="46">
        <v>0</v>
      </c>
      <c r="J100" t="s">
        <v>62</v>
      </c>
      <c r="K100" s="2">
        <v>2</v>
      </c>
      <c r="L100" t="s">
        <v>42</v>
      </c>
      <c r="M100" t="s">
        <v>217</v>
      </c>
      <c r="N100" t="s">
        <v>177</v>
      </c>
      <c r="O100" t="s">
        <v>32</v>
      </c>
      <c r="P100" t="s">
        <v>46</v>
      </c>
      <c r="Q100" t="s">
        <v>34</v>
      </c>
      <c r="R100" s="1">
        <f>DATE(2012,2,1)</f>
        <v>40940</v>
      </c>
      <c r="T100" t="s">
        <v>34</v>
      </c>
      <c r="U100" s="2">
        <v>0</v>
      </c>
      <c r="V100" t="s">
        <v>178</v>
      </c>
      <c r="W100" t="s">
        <v>36</v>
      </c>
    </row>
    <row r="101" spans="1:23" ht="17.5" hidden="1" customHeight="1" x14ac:dyDescent="0.4">
      <c r="A101" s="2">
        <v>90638</v>
      </c>
      <c r="B101" s="1">
        <f t="shared" si="11"/>
        <v>43598</v>
      </c>
      <c r="C101" t="s">
        <v>218</v>
      </c>
      <c r="D101" t="s">
        <v>24</v>
      </c>
      <c r="E101" t="s">
        <v>139</v>
      </c>
      <c r="F101" t="s">
        <v>39</v>
      </c>
      <c r="G101" t="s">
        <v>141</v>
      </c>
      <c r="H101" s="46">
        <v>75.150000000000006</v>
      </c>
      <c r="I101" s="46">
        <v>0</v>
      </c>
      <c r="J101" t="s">
        <v>219</v>
      </c>
      <c r="K101" s="2">
        <v>2</v>
      </c>
      <c r="L101" t="s">
        <v>42</v>
      </c>
      <c r="M101" t="s">
        <v>220</v>
      </c>
      <c r="N101" t="s">
        <v>221</v>
      </c>
      <c r="O101" t="s">
        <v>32</v>
      </c>
      <c r="P101" t="s">
        <v>33</v>
      </c>
      <c r="Q101" t="s">
        <v>34</v>
      </c>
      <c r="R101" s="1">
        <f t="shared" ref="R101:R106" si="12">DATE(2010,11,2)</f>
        <v>40484</v>
      </c>
      <c r="T101" t="s">
        <v>34</v>
      </c>
      <c r="U101" s="2">
        <v>0</v>
      </c>
      <c r="V101" t="s">
        <v>222</v>
      </c>
      <c r="W101" t="s">
        <v>36</v>
      </c>
    </row>
    <row r="102" spans="1:23" ht="17.5" hidden="1" customHeight="1" x14ac:dyDescent="0.4">
      <c r="A102" s="2">
        <v>90638</v>
      </c>
      <c r="B102" s="1">
        <f t="shared" si="11"/>
        <v>43598</v>
      </c>
      <c r="C102" t="s">
        <v>218</v>
      </c>
      <c r="D102" t="s">
        <v>24</v>
      </c>
      <c r="E102" t="s">
        <v>139</v>
      </c>
      <c r="F102" t="s">
        <v>39</v>
      </c>
      <c r="G102" t="s">
        <v>141</v>
      </c>
      <c r="H102" s="46">
        <v>1.42</v>
      </c>
      <c r="I102" s="46">
        <v>0</v>
      </c>
      <c r="J102" t="s">
        <v>219</v>
      </c>
      <c r="K102" s="2">
        <v>2</v>
      </c>
      <c r="L102" t="s">
        <v>42</v>
      </c>
      <c r="M102" t="s">
        <v>220</v>
      </c>
      <c r="N102" t="s">
        <v>221</v>
      </c>
      <c r="O102" t="s">
        <v>32</v>
      </c>
      <c r="P102" t="s">
        <v>46</v>
      </c>
      <c r="Q102" t="s">
        <v>34</v>
      </c>
      <c r="R102" s="1">
        <f t="shared" si="12"/>
        <v>40484</v>
      </c>
      <c r="T102" t="s">
        <v>34</v>
      </c>
      <c r="U102" s="2">
        <v>0</v>
      </c>
      <c r="V102" t="s">
        <v>222</v>
      </c>
      <c r="W102" t="s">
        <v>36</v>
      </c>
    </row>
    <row r="103" spans="1:23" ht="17.5" hidden="1" customHeight="1" x14ac:dyDescent="0.4">
      <c r="A103" s="2">
        <v>90639</v>
      </c>
      <c r="B103" s="1">
        <f t="shared" si="11"/>
        <v>43598</v>
      </c>
      <c r="C103" t="s">
        <v>223</v>
      </c>
      <c r="D103" t="s">
        <v>24</v>
      </c>
      <c r="E103" t="s">
        <v>38</v>
      </c>
      <c r="F103" t="s">
        <v>56</v>
      </c>
      <c r="G103" t="s">
        <v>40</v>
      </c>
      <c r="H103" s="46">
        <v>143.28</v>
      </c>
      <c r="I103" s="46">
        <v>0</v>
      </c>
      <c r="J103" t="s">
        <v>224</v>
      </c>
      <c r="K103" s="2">
        <v>2</v>
      </c>
      <c r="L103" t="s">
        <v>42</v>
      </c>
      <c r="M103" t="s">
        <v>225</v>
      </c>
      <c r="N103" t="s">
        <v>44</v>
      </c>
      <c r="O103" t="s">
        <v>32</v>
      </c>
      <c r="P103" t="s">
        <v>33</v>
      </c>
      <c r="Q103" t="s">
        <v>34</v>
      </c>
      <c r="R103" s="1">
        <f t="shared" si="12"/>
        <v>40484</v>
      </c>
      <c r="T103" t="s">
        <v>34</v>
      </c>
      <c r="U103" s="2">
        <v>0</v>
      </c>
      <c r="V103" t="s">
        <v>45</v>
      </c>
      <c r="W103" t="s">
        <v>36</v>
      </c>
    </row>
    <row r="104" spans="1:23" ht="17.5" hidden="1" customHeight="1" x14ac:dyDescent="0.4">
      <c r="A104" s="2">
        <v>90639</v>
      </c>
      <c r="B104" s="1">
        <f t="shared" si="11"/>
        <v>43598</v>
      </c>
      <c r="C104" t="s">
        <v>223</v>
      </c>
      <c r="D104" t="s">
        <v>24</v>
      </c>
      <c r="E104" t="s">
        <v>38</v>
      </c>
      <c r="F104" t="s">
        <v>56</v>
      </c>
      <c r="G104" t="s">
        <v>40</v>
      </c>
      <c r="H104" s="46">
        <v>2.52</v>
      </c>
      <c r="I104" s="46">
        <v>0</v>
      </c>
      <c r="J104" t="s">
        <v>224</v>
      </c>
      <c r="K104" s="2">
        <v>2</v>
      </c>
      <c r="L104" t="s">
        <v>42</v>
      </c>
      <c r="M104" t="s">
        <v>225</v>
      </c>
      <c r="N104" t="s">
        <v>44</v>
      </c>
      <c r="O104" t="s">
        <v>32</v>
      </c>
      <c r="P104" t="s">
        <v>46</v>
      </c>
      <c r="Q104" t="s">
        <v>34</v>
      </c>
      <c r="R104" s="1">
        <f t="shared" si="12"/>
        <v>40484</v>
      </c>
      <c r="T104" t="s">
        <v>34</v>
      </c>
      <c r="U104" s="2">
        <v>0</v>
      </c>
      <c r="V104" t="s">
        <v>45</v>
      </c>
      <c r="W104" t="s">
        <v>36</v>
      </c>
    </row>
    <row r="105" spans="1:23" ht="17.5" customHeight="1" x14ac:dyDescent="0.4">
      <c r="A105" s="2">
        <v>91645</v>
      </c>
      <c r="B105" s="1">
        <f>DATE(2019,6,17)</f>
        <v>43633</v>
      </c>
      <c r="C105" t="s">
        <v>425</v>
      </c>
      <c r="D105" t="s">
        <v>24</v>
      </c>
      <c r="E105" t="s">
        <v>48</v>
      </c>
      <c r="F105" t="s">
        <v>56</v>
      </c>
      <c r="G105" t="s">
        <v>49</v>
      </c>
      <c r="H105" s="46">
        <v>276.8</v>
      </c>
      <c r="I105" s="46">
        <v>0</v>
      </c>
      <c r="J105" t="s">
        <v>62</v>
      </c>
      <c r="K105" s="2">
        <v>3</v>
      </c>
      <c r="L105" t="s">
        <v>94</v>
      </c>
      <c r="M105" t="s">
        <v>426</v>
      </c>
      <c r="N105" t="s">
        <v>52</v>
      </c>
      <c r="O105" t="s">
        <v>32</v>
      </c>
      <c r="P105" t="s">
        <v>33</v>
      </c>
      <c r="Q105" t="s">
        <v>34</v>
      </c>
      <c r="R105" s="1">
        <f t="shared" si="12"/>
        <v>40484</v>
      </c>
      <c r="T105" t="s">
        <v>34</v>
      </c>
      <c r="U105" s="2">
        <v>0</v>
      </c>
      <c r="V105" t="s">
        <v>53</v>
      </c>
      <c r="W105" t="s">
        <v>36</v>
      </c>
    </row>
    <row r="106" spans="1:23" ht="17.5" customHeight="1" x14ac:dyDescent="0.4">
      <c r="A106" s="2">
        <v>91645</v>
      </c>
      <c r="B106" s="1">
        <f>DATE(2019,6,17)</f>
        <v>43633</v>
      </c>
      <c r="C106" t="s">
        <v>425</v>
      </c>
      <c r="D106" t="s">
        <v>24</v>
      </c>
      <c r="E106" t="s">
        <v>48</v>
      </c>
      <c r="F106" t="s">
        <v>56</v>
      </c>
      <c r="G106" t="s">
        <v>49</v>
      </c>
      <c r="H106" s="46">
        <v>196.35</v>
      </c>
      <c r="I106" s="46">
        <v>0</v>
      </c>
      <c r="J106" t="s">
        <v>62</v>
      </c>
      <c r="K106" s="2">
        <v>3</v>
      </c>
      <c r="L106" t="s">
        <v>94</v>
      </c>
      <c r="M106" t="s">
        <v>426</v>
      </c>
      <c r="N106" t="s">
        <v>52</v>
      </c>
      <c r="O106" t="s">
        <v>32</v>
      </c>
      <c r="P106" t="s">
        <v>33</v>
      </c>
      <c r="Q106" t="s">
        <v>34</v>
      </c>
      <c r="R106" s="1">
        <f t="shared" si="12"/>
        <v>40484</v>
      </c>
      <c r="T106" t="s">
        <v>34</v>
      </c>
      <c r="U106" s="2">
        <v>0</v>
      </c>
      <c r="V106" t="s">
        <v>53</v>
      </c>
      <c r="W106" t="s">
        <v>36</v>
      </c>
    </row>
    <row r="107" spans="1:23" ht="17.5" hidden="1" customHeight="1" x14ac:dyDescent="0.4">
      <c r="A107" s="2">
        <v>90641</v>
      </c>
      <c r="B107" s="1">
        <f t="shared" ref="B107:B113" si="13">DATE(2019,5,13)</f>
        <v>43598</v>
      </c>
      <c r="C107" t="s">
        <v>59</v>
      </c>
      <c r="D107" t="s">
        <v>24</v>
      </c>
      <c r="E107" t="s">
        <v>60</v>
      </c>
      <c r="F107" t="s">
        <v>39</v>
      </c>
      <c r="G107" t="s">
        <v>61</v>
      </c>
      <c r="H107" s="46">
        <v>69.31</v>
      </c>
      <c r="I107" s="46">
        <v>0</v>
      </c>
      <c r="J107" t="s">
        <v>230</v>
      </c>
      <c r="K107" s="2">
        <v>2</v>
      </c>
      <c r="L107" t="s">
        <v>42</v>
      </c>
      <c r="M107" t="s">
        <v>231</v>
      </c>
      <c r="N107" t="s">
        <v>64</v>
      </c>
      <c r="O107" t="s">
        <v>32</v>
      </c>
      <c r="P107" t="s">
        <v>33</v>
      </c>
      <c r="Q107" t="s">
        <v>34</v>
      </c>
      <c r="R107" s="1">
        <f>DATE(2011,2,22)</f>
        <v>40596</v>
      </c>
      <c r="T107" t="s">
        <v>34</v>
      </c>
      <c r="U107" s="2">
        <v>0</v>
      </c>
      <c r="V107" t="s">
        <v>65</v>
      </c>
      <c r="W107" t="s">
        <v>36</v>
      </c>
    </row>
    <row r="108" spans="1:23" ht="17.5" hidden="1" customHeight="1" x14ac:dyDescent="0.4">
      <c r="A108" s="2">
        <v>90641</v>
      </c>
      <c r="B108" s="1">
        <f t="shared" si="13"/>
        <v>43598</v>
      </c>
      <c r="C108" t="s">
        <v>59</v>
      </c>
      <c r="D108" t="s">
        <v>24</v>
      </c>
      <c r="E108" t="s">
        <v>60</v>
      </c>
      <c r="F108" t="s">
        <v>39</v>
      </c>
      <c r="G108" t="s">
        <v>61</v>
      </c>
      <c r="H108" s="46">
        <v>1.31</v>
      </c>
      <c r="I108" s="46">
        <v>0</v>
      </c>
      <c r="J108" t="s">
        <v>230</v>
      </c>
      <c r="K108" s="2">
        <v>2</v>
      </c>
      <c r="L108" t="s">
        <v>42</v>
      </c>
      <c r="M108" t="s">
        <v>231</v>
      </c>
      <c r="N108" t="s">
        <v>64</v>
      </c>
      <c r="O108" t="s">
        <v>32</v>
      </c>
      <c r="P108" t="s">
        <v>46</v>
      </c>
      <c r="Q108" t="s">
        <v>34</v>
      </c>
      <c r="R108" s="1">
        <f>DATE(2011,2,22)</f>
        <v>40596</v>
      </c>
      <c r="T108" t="s">
        <v>34</v>
      </c>
      <c r="U108" s="2">
        <v>0</v>
      </c>
      <c r="V108" t="s">
        <v>65</v>
      </c>
      <c r="W108" t="s">
        <v>36</v>
      </c>
    </row>
    <row r="109" spans="1:23" ht="17.5" hidden="1" customHeight="1" x14ac:dyDescent="0.4">
      <c r="A109" s="2">
        <v>90642</v>
      </c>
      <c r="B109" s="1">
        <f t="shared" si="13"/>
        <v>43598</v>
      </c>
      <c r="C109" t="s">
        <v>184</v>
      </c>
      <c r="D109" t="s">
        <v>24</v>
      </c>
      <c r="E109" t="s">
        <v>133</v>
      </c>
      <c r="F109" t="s">
        <v>56</v>
      </c>
      <c r="G109" t="s">
        <v>27</v>
      </c>
      <c r="H109" s="46">
        <v>125.5</v>
      </c>
      <c r="I109" s="46">
        <v>0</v>
      </c>
      <c r="J109" t="s">
        <v>232</v>
      </c>
      <c r="K109" s="2">
        <v>2</v>
      </c>
      <c r="L109" t="s">
        <v>42</v>
      </c>
      <c r="M109" t="s">
        <v>233</v>
      </c>
      <c r="N109" t="s">
        <v>234</v>
      </c>
      <c r="O109" t="s">
        <v>32</v>
      </c>
      <c r="P109" t="s">
        <v>33</v>
      </c>
      <c r="Q109" t="s">
        <v>34</v>
      </c>
      <c r="R109" s="1">
        <f>DATE(2012,3,1)</f>
        <v>40969</v>
      </c>
      <c r="T109" t="s">
        <v>34</v>
      </c>
      <c r="U109" s="2">
        <v>0</v>
      </c>
      <c r="V109" t="s">
        <v>235</v>
      </c>
      <c r="W109" t="s">
        <v>36</v>
      </c>
    </row>
    <row r="110" spans="1:23" ht="17.5" hidden="1" customHeight="1" x14ac:dyDescent="0.4">
      <c r="A110" s="2">
        <v>90642</v>
      </c>
      <c r="B110" s="1">
        <f t="shared" si="13"/>
        <v>43598</v>
      </c>
      <c r="C110" t="s">
        <v>184</v>
      </c>
      <c r="D110" t="s">
        <v>24</v>
      </c>
      <c r="E110" t="s">
        <v>133</v>
      </c>
      <c r="F110" t="s">
        <v>56</v>
      </c>
      <c r="G110" t="s">
        <v>27</v>
      </c>
      <c r="H110" s="46">
        <v>2.09</v>
      </c>
      <c r="I110" s="46">
        <v>0</v>
      </c>
      <c r="J110" t="s">
        <v>232</v>
      </c>
      <c r="K110" s="2">
        <v>2</v>
      </c>
      <c r="L110" t="s">
        <v>42</v>
      </c>
      <c r="M110" t="s">
        <v>233</v>
      </c>
      <c r="N110" t="s">
        <v>234</v>
      </c>
      <c r="O110" t="s">
        <v>32</v>
      </c>
      <c r="P110" t="s">
        <v>46</v>
      </c>
      <c r="Q110" t="s">
        <v>34</v>
      </c>
      <c r="R110" s="1">
        <f>DATE(2012,3,1)</f>
        <v>40969</v>
      </c>
      <c r="T110" t="s">
        <v>34</v>
      </c>
      <c r="U110" s="2">
        <v>0</v>
      </c>
      <c r="V110" t="s">
        <v>235</v>
      </c>
      <c r="W110" t="s">
        <v>36</v>
      </c>
    </row>
    <row r="111" spans="1:23" ht="17.5" hidden="1" customHeight="1" x14ac:dyDescent="0.4">
      <c r="A111" s="2">
        <v>90644</v>
      </c>
      <c r="B111" s="1">
        <f t="shared" si="13"/>
        <v>43598</v>
      </c>
      <c r="C111" t="s">
        <v>66</v>
      </c>
      <c r="D111" t="s">
        <v>24</v>
      </c>
      <c r="E111" t="s">
        <v>67</v>
      </c>
      <c r="F111" t="s">
        <v>39</v>
      </c>
      <c r="G111" t="s">
        <v>68</v>
      </c>
      <c r="H111" s="46">
        <v>37</v>
      </c>
      <c r="I111" s="46">
        <v>0</v>
      </c>
      <c r="J111" t="s">
        <v>62</v>
      </c>
      <c r="K111" s="2">
        <v>2</v>
      </c>
      <c r="L111" t="s">
        <v>42</v>
      </c>
      <c r="M111" t="s">
        <v>236</v>
      </c>
      <c r="N111" t="s">
        <v>71</v>
      </c>
      <c r="O111" t="s">
        <v>32</v>
      </c>
      <c r="P111" t="s">
        <v>33</v>
      </c>
      <c r="Q111" t="s">
        <v>34</v>
      </c>
      <c r="R111" s="1">
        <f t="shared" ref="R111:R117" si="14">DATE(2010,11,2)</f>
        <v>40484</v>
      </c>
      <c r="T111" t="s">
        <v>34</v>
      </c>
      <c r="U111" s="2">
        <v>0</v>
      </c>
      <c r="V111" t="s">
        <v>72</v>
      </c>
      <c r="W111" t="s">
        <v>36</v>
      </c>
    </row>
    <row r="112" spans="1:23" ht="17.5" hidden="1" customHeight="1" x14ac:dyDescent="0.4">
      <c r="A112" s="2">
        <v>90644</v>
      </c>
      <c r="B112" s="1">
        <f t="shared" si="13"/>
        <v>43598</v>
      </c>
      <c r="C112" t="s">
        <v>66</v>
      </c>
      <c r="D112" t="s">
        <v>24</v>
      </c>
      <c r="E112" t="s">
        <v>67</v>
      </c>
      <c r="F112" t="s">
        <v>39</v>
      </c>
      <c r="G112" t="s">
        <v>68</v>
      </c>
      <c r="H112" s="46">
        <v>0.7</v>
      </c>
      <c r="I112" s="46">
        <v>0</v>
      </c>
      <c r="J112" t="s">
        <v>62</v>
      </c>
      <c r="K112" s="2">
        <v>2</v>
      </c>
      <c r="L112" t="s">
        <v>42</v>
      </c>
      <c r="M112" t="s">
        <v>236</v>
      </c>
      <c r="N112" t="s">
        <v>71</v>
      </c>
      <c r="O112" t="s">
        <v>32</v>
      </c>
      <c r="P112" t="s">
        <v>46</v>
      </c>
      <c r="Q112" t="s">
        <v>34</v>
      </c>
      <c r="R112" s="1">
        <f t="shared" si="14"/>
        <v>40484</v>
      </c>
      <c r="T112" t="s">
        <v>34</v>
      </c>
      <c r="U112" s="2">
        <v>0</v>
      </c>
      <c r="V112" t="s">
        <v>72</v>
      </c>
      <c r="W112" t="s">
        <v>36</v>
      </c>
    </row>
    <row r="113" spans="1:23" ht="17.5" hidden="1" customHeight="1" x14ac:dyDescent="0.4">
      <c r="A113" s="2">
        <v>90646</v>
      </c>
      <c r="B113" s="1">
        <f t="shared" si="13"/>
        <v>43598</v>
      </c>
      <c r="C113" t="s">
        <v>237</v>
      </c>
      <c r="D113" t="s">
        <v>24</v>
      </c>
      <c r="E113" t="s">
        <v>133</v>
      </c>
      <c r="F113" t="s">
        <v>238</v>
      </c>
      <c r="G113" t="s">
        <v>27</v>
      </c>
      <c r="H113" s="46">
        <v>29</v>
      </c>
      <c r="I113" s="46">
        <v>0</v>
      </c>
      <c r="J113" t="s">
        <v>62</v>
      </c>
      <c r="K113" s="2">
        <v>2</v>
      </c>
      <c r="L113" t="s">
        <v>42</v>
      </c>
      <c r="M113" t="s">
        <v>239</v>
      </c>
      <c r="N113" t="s">
        <v>240</v>
      </c>
      <c r="O113" t="s">
        <v>32</v>
      </c>
      <c r="P113" t="s">
        <v>33</v>
      </c>
      <c r="Q113" t="s">
        <v>34</v>
      </c>
      <c r="R113" s="1">
        <f t="shared" si="14"/>
        <v>40484</v>
      </c>
      <c r="T113" t="s">
        <v>34</v>
      </c>
      <c r="U113" s="2">
        <v>0</v>
      </c>
      <c r="V113" t="s">
        <v>241</v>
      </c>
      <c r="W113" t="s">
        <v>36</v>
      </c>
    </row>
    <row r="114" spans="1:23" ht="17.5" hidden="1" customHeight="1" x14ac:dyDescent="0.4">
      <c r="A114" s="2">
        <v>90649</v>
      </c>
      <c r="B114" s="1">
        <f>DATE(2019,5,15)</f>
        <v>43600</v>
      </c>
      <c r="C114" t="s">
        <v>242</v>
      </c>
      <c r="D114" t="s">
        <v>24</v>
      </c>
      <c r="E114" t="s">
        <v>161</v>
      </c>
      <c r="F114" t="s">
        <v>243</v>
      </c>
      <c r="G114" t="s">
        <v>68</v>
      </c>
      <c r="H114" s="46">
        <v>90</v>
      </c>
      <c r="I114" s="46">
        <v>0</v>
      </c>
      <c r="J114" t="s">
        <v>62</v>
      </c>
      <c r="K114" s="2">
        <v>2</v>
      </c>
      <c r="L114" t="s">
        <v>42</v>
      </c>
      <c r="M114" t="s">
        <v>244</v>
      </c>
      <c r="N114" t="s">
        <v>245</v>
      </c>
      <c r="O114" t="s">
        <v>32</v>
      </c>
      <c r="P114" t="s">
        <v>33</v>
      </c>
      <c r="Q114" t="s">
        <v>34</v>
      </c>
      <c r="R114" s="1">
        <f t="shared" si="14"/>
        <v>40484</v>
      </c>
      <c r="T114" t="s">
        <v>34</v>
      </c>
      <c r="U114" s="2">
        <v>0</v>
      </c>
      <c r="V114" t="s">
        <v>246</v>
      </c>
      <c r="W114" t="s">
        <v>36</v>
      </c>
    </row>
    <row r="115" spans="1:23" ht="17.5" hidden="1" customHeight="1" x14ac:dyDescent="0.4">
      <c r="A115" s="2">
        <v>90649</v>
      </c>
      <c r="B115" s="1">
        <f>DATE(2019,5,15)</f>
        <v>43600</v>
      </c>
      <c r="C115" t="s">
        <v>242</v>
      </c>
      <c r="D115" t="s">
        <v>24</v>
      </c>
      <c r="E115" t="s">
        <v>161</v>
      </c>
      <c r="F115" t="s">
        <v>243</v>
      </c>
      <c r="G115" t="s">
        <v>68</v>
      </c>
      <c r="H115" s="46">
        <v>1.7</v>
      </c>
      <c r="I115" s="46">
        <v>0</v>
      </c>
      <c r="J115" t="s">
        <v>62</v>
      </c>
      <c r="K115" s="2">
        <v>2</v>
      </c>
      <c r="L115" t="s">
        <v>42</v>
      </c>
      <c r="M115" t="s">
        <v>244</v>
      </c>
      <c r="N115" t="s">
        <v>245</v>
      </c>
      <c r="O115" t="s">
        <v>32</v>
      </c>
      <c r="P115" t="s">
        <v>46</v>
      </c>
      <c r="Q115" t="s">
        <v>34</v>
      </c>
      <c r="R115" s="1">
        <f t="shared" si="14"/>
        <v>40484</v>
      </c>
      <c r="T115" t="s">
        <v>34</v>
      </c>
      <c r="U115" s="2">
        <v>0</v>
      </c>
      <c r="V115" t="s">
        <v>246</v>
      </c>
      <c r="W115" t="s">
        <v>36</v>
      </c>
    </row>
    <row r="116" spans="1:23" ht="17.5" hidden="1" customHeight="1" x14ac:dyDescent="0.4">
      <c r="A116" s="2">
        <v>90650</v>
      </c>
      <c r="B116" s="1">
        <f>DATE(2019,5,15)</f>
        <v>43600</v>
      </c>
      <c r="C116" t="s">
        <v>242</v>
      </c>
      <c r="D116" t="s">
        <v>24</v>
      </c>
      <c r="E116" t="s">
        <v>161</v>
      </c>
      <c r="F116" t="s">
        <v>243</v>
      </c>
      <c r="G116" t="s">
        <v>68</v>
      </c>
      <c r="H116" s="46">
        <v>180</v>
      </c>
      <c r="I116" s="46">
        <v>0</v>
      </c>
      <c r="J116" t="s">
        <v>62</v>
      </c>
      <c r="K116" s="2">
        <v>2</v>
      </c>
      <c r="L116" t="s">
        <v>42</v>
      </c>
      <c r="M116" t="s">
        <v>247</v>
      </c>
      <c r="N116" t="s">
        <v>245</v>
      </c>
      <c r="O116" t="s">
        <v>32</v>
      </c>
      <c r="P116" t="s">
        <v>33</v>
      </c>
      <c r="Q116" t="s">
        <v>34</v>
      </c>
      <c r="R116" s="1">
        <f t="shared" si="14"/>
        <v>40484</v>
      </c>
      <c r="T116" t="s">
        <v>34</v>
      </c>
      <c r="U116" s="2">
        <v>0</v>
      </c>
      <c r="V116" t="s">
        <v>246</v>
      </c>
      <c r="W116" t="s">
        <v>36</v>
      </c>
    </row>
    <row r="117" spans="1:23" ht="17.5" hidden="1" customHeight="1" x14ac:dyDescent="0.4">
      <c r="A117" s="2">
        <v>90650</v>
      </c>
      <c r="B117" s="1">
        <f>DATE(2019,5,15)</f>
        <v>43600</v>
      </c>
      <c r="C117" t="s">
        <v>242</v>
      </c>
      <c r="D117" t="s">
        <v>24</v>
      </c>
      <c r="E117" t="s">
        <v>161</v>
      </c>
      <c r="F117" t="s">
        <v>243</v>
      </c>
      <c r="G117" t="s">
        <v>68</v>
      </c>
      <c r="H117" s="46">
        <v>3.4</v>
      </c>
      <c r="I117" s="46">
        <v>0</v>
      </c>
      <c r="J117" t="s">
        <v>62</v>
      </c>
      <c r="K117" s="2">
        <v>2</v>
      </c>
      <c r="L117" t="s">
        <v>42</v>
      </c>
      <c r="M117" t="s">
        <v>247</v>
      </c>
      <c r="N117" t="s">
        <v>245</v>
      </c>
      <c r="O117" t="s">
        <v>32</v>
      </c>
      <c r="P117" t="s">
        <v>46</v>
      </c>
      <c r="Q117" t="s">
        <v>34</v>
      </c>
      <c r="R117" s="1">
        <f t="shared" si="14"/>
        <v>40484</v>
      </c>
      <c r="T117" t="s">
        <v>34</v>
      </c>
      <c r="U117" s="2">
        <v>0</v>
      </c>
      <c r="V117" t="s">
        <v>246</v>
      </c>
      <c r="W117" t="s">
        <v>36</v>
      </c>
    </row>
    <row r="118" spans="1:23" ht="17.5" hidden="1" customHeight="1" x14ac:dyDescent="0.4">
      <c r="A118" s="2">
        <v>90662</v>
      </c>
      <c r="B118" s="1">
        <f>DATE(2019,5,16)</f>
        <v>43601</v>
      </c>
      <c r="C118" t="s">
        <v>248</v>
      </c>
      <c r="D118" t="s">
        <v>24</v>
      </c>
      <c r="E118" t="s">
        <v>249</v>
      </c>
      <c r="F118" t="s">
        <v>250</v>
      </c>
      <c r="G118" t="s">
        <v>119</v>
      </c>
      <c r="H118" s="46">
        <v>412.62</v>
      </c>
      <c r="I118" s="46">
        <v>0</v>
      </c>
      <c r="J118" t="s">
        <v>62</v>
      </c>
      <c r="K118" s="2">
        <v>2</v>
      </c>
      <c r="L118" t="s">
        <v>42</v>
      </c>
      <c r="M118" t="s">
        <v>251</v>
      </c>
      <c r="N118" t="s">
        <v>252</v>
      </c>
      <c r="O118" t="s">
        <v>32</v>
      </c>
      <c r="P118" t="s">
        <v>33</v>
      </c>
      <c r="Q118" t="s">
        <v>34</v>
      </c>
      <c r="R118" s="1">
        <f>DATE(2018,4,6)</f>
        <v>43196</v>
      </c>
      <c r="T118" t="s">
        <v>34</v>
      </c>
      <c r="U118" s="2">
        <v>0</v>
      </c>
      <c r="V118" t="s">
        <v>253</v>
      </c>
      <c r="W118" t="s">
        <v>36</v>
      </c>
    </row>
    <row r="119" spans="1:23" ht="17.5" hidden="1" customHeight="1" x14ac:dyDescent="0.4">
      <c r="A119" s="2">
        <v>90779</v>
      </c>
      <c r="B119" s="1">
        <f>DATE(2019,5,15)</f>
        <v>43600</v>
      </c>
      <c r="C119" t="s">
        <v>254</v>
      </c>
      <c r="D119" t="s">
        <v>24</v>
      </c>
      <c r="E119" t="s">
        <v>60</v>
      </c>
      <c r="F119" t="s">
        <v>111</v>
      </c>
      <c r="G119" t="s">
        <v>61</v>
      </c>
      <c r="H119" s="46">
        <v>0.01</v>
      </c>
      <c r="I119" s="46">
        <v>0</v>
      </c>
      <c r="J119" t="s">
        <v>255</v>
      </c>
      <c r="K119" s="2">
        <v>2</v>
      </c>
      <c r="L119" t="s">
        <v>42</v>
      </c>
      <c r="M119" t="s">
        <v>256</v>
      </c>
      <c r="N119" t="s">
        <v>257</v>
      </c>
      <c r="O119" t="s">
        <v>32</v>
      </c>
      <c r="P119" t="s">
        <v>107</v>
      </c>
      <c r="Q119" t="s">
        <v>34</v>
      </c>
      <c r="R119" s="1">
        <f>DATE(2011,2,22)</f>
        <v>40596</v>
      </c>
      <c r="T119" t="s">
        <v>34</v>
      </c>
      <c r="U119" s="2">
        <v>0</v>
      </c>
      <c r="V119" t="s">
        <v>258</v>
      </c>
      <c r="W119" t="s">
        <v>36</v>
      </c>
    </row>
    <row r="120" spans="1:23" ht="17.5" hidden="1" customHeight="1" x14ac:dyDescent="0.4">
      <c r="A120" s="2">
        <v>90798</v>
      </c>
      <c r="B120" s="1">
        <f>DATE(2019,5,15)</f>
        <v>43600</v>
      </c>
      <c r="C120" t="s">
        <v>116</v>
      </c>
      <c r="D120" t="s">
        <v>24</v>
      </c>
      <c r="E120" t="s">
        <v>193</v>
      </c>
      <c r="F120" t="s">
        <v>118</v>
      </c>
      <c r="G120" t="s">
        <v>119</v>
      </c>
      <c r="H120" s="46">
        <v>86.59</v>
      </c>
      <c r="I120" s="46">
        <v>0</v>
      </c>
      <c r="J120" t="s">
        <v>259</v>
      </c>
      <c r="K120" s="2">
        <v>2</v>
      </c>
      <c r="L120" t="s">
        <v>42</v>
      </c>
      <c r="M120" t="s">
        <v>260</v>
      </c>
      <c r="N120" t="s">
        <v>261</v>
      </c>
      <c r="O120" t="s">
        <v>32</v>
      </c>
      <c r="P120" t="s">
        <v>107</v>
      </c>
      <c r="Q120" t="s">
        <v>34</v>
      </c>
      <c r="R120" s="1">
        <f>DATE(2012,6,27)</f>
        <v>41087</v>
      </c>
      <c r="T120" t="s">
        <v>34</v>
      </c>
      <c r="U120" s="2">
        <v>0</v>
      </c>
      <c r="V120" t="s">
        <v>262</v>
      </c>
      <c r="W120" t="s">
        <v>36</v>
      </c>
    </row>
    <row r="121" spans="1:23" ht="17.5" hidden="1" customHeight="1" x14ac:dyDescent="0.4">
      <c r="A121" s="2">
        <v>90848</v>
      </c>
      <c r="B121" s="1">
        <f>DATE(2019,5,22)</f>
        <v>43607</v>
      </c>
      <c r="C121" t="s">
        <v>263</v>
      </c>
      <c r="D121" t="s">
        <v>24</v>
      </c>
      <c r="E121" t="s">
        <v>48</v>
      </c>
      <c r="F121" t="s">
        <v>264</v>
      </c>
      <c r="G121" t="s">
        <v>49</v>
      </c>
      <c r="H121" s="46">
        <v>85.8</v>
      </c>
      <c r="I121" s="46">
        <v>0</v>
      </c>
      <c r="J121" t="s">
        <v>62</v>
      </c>
      <c r="K121" s="2">
        <v>2</v>
      </c>
      <c r="L121" t="s">
        <v>94</v>
      </c>
      <c r="M121" t="s">
        <v>265</v>
      </c>
      <c r="N121" t="s">
        <v>266</v>
      </c>
      <c r="O121" t="s">
        <v>32</v>
      </c>
      <c r="P121" t="s">
        <v>33</v>
      </c>
      <c r="Q121" t="s">
        <v>34</v>
      </c>
      <c r="R121" s="1">
        <f>DATE(2010,11,2)</f>
        <v>40484</v>
      </c>
      <c r="T121" t="s">
        <v>34</v>
      </c>
      <c r="U121" s="2">
        <v>0</v>
      </c>
      <c r="V121" t="s">
        <v>267</v>
      </c>
      <c r="W121" t="s">
        <v>36</v>
      </c>
    </row>
    <row r="122" spans="1:23" ht="17.5" hidden="1" customHeight="1" x14ac:dyDescent="0.4">
      <c r="A122" s="2">
        <v>90934</v>
      </c>
      <c r="B122" s="1">
        <f>DATE(2019,5,22)</f>
        <v>43607</v>
      </c>
      <c r="C122" t="s">
        <v>237</v>
      </c>
      <c r="D122" t="s">
        <v>24</v>
      </c>
      <c r="E122" t="s">
        <v>133</v>
      </c>
      <c r="F122" t="s">
        <v>238</v>
      </c>
      <c r="G122" t="s">
        <v>27</v>
      </c>
      <c r="H122" s="46">
        <v>29</v>
      </c>
      <c r="I122" s="46">
        <v>0</v>
      </c>
      <c r="J122" t="s">
        <v>62</v>
      </c>
      <c r="K122" s="2">
        <v>2</v>
      </c>
      <c r="L122" t="s">
        <v>94</v>
      </c>
      <c r="M122" t="s">
        <v>268</v>
      </c>
      <c r="N122" t="s">
        <v>240</v>
      </c>
      <c r="O122" t="s">
        <v>32</v>
      </c>
      <c r="P122" t="s">
        <v>33</v>
      </c>
      <c r="Q122" t="s">
        <v>34</v>
      </c>
      <c r="R122" s="1">
        <f>DATE(2010,11,2)</f>
        <v>40484</v>
      </c>
      <c r="T122" t="s">
        <v>34</v>
      </c>
      <c r="U122" s="2">
        <v>0</v>
      </c>
      <c r="V122" t="s">
        <v>241</v>
      </c>
      <c r="W122" t="s">
        <v>36</v>
      </c>
    </row>
    <row r="123" spans="1:23" ht="17.5" hidden="1" customHeight="1" x14ac:dyDescent="0.4">
      <c r="A123" s="2">
        <v>90936</v>
      </c>
      <c r="B123" s="1">
        <f t="shared" ref="B123:B142" si="15">DATE(2019,5,23)</f>
        <v>43608</v>
      </c>
      <c r="C123" t="s">
        <v>66</v>
      </c>
      <c r="D123" t="s">
        <v>24</v>
      </c>
      <c r="E123" t="s">
        <v>67</v>
      </c>
      <c r="F123" t="s">
        <v>39</v>
      </c>
      <c r="G123" t="s">
        <v>68</v>
      </c>
      <c r="H123" s="46">
        <v>41.83</v>
      </c>
      <c r="I123" s="46">
        <v>0</v>
      </c>
      <c r="J123" t="s">
        <v>269</v>
      </c>
      <c r="K123" s="2">
        <v>2</v>
      </c>
      <c r="L123" t="s">
        <v>94</v>
      </c>
      <c r="M123" t="s">
        <v>270</v>
      </c>
      <c r="N123" t="s">
        <v>271</v>
      </c>
      <c r="O123" t="s">
        <v>32</v>
      </c>
      <c r="P123" t="s">
        <v>33</v>
      </c>
      <c r="Q123" t="s">
        <v>34</v>
      </c>
      <c r="R123" s="1">
        <f>DATE(2010,11,2)</f>
        <v>40484</v>
      </c>
      <c r="T123" t="s">
        <v>34</v>
      </c>
      <c r="U123" s="2">
        <v>0</v>
      </c>
      <c r="V123" t="s">
        <v>272</v>
      </c>
      <c r="W123" t="s">
        <v>36</v>
      </c>
    </row>
    <row r="124" spans="1:23" ht="17.5" hidden="1" customHeight="1" x14ac:dyDescent="0.4">
      <c r="A124" s="2">
        <v>90936</v>
      </c>
      <c r="B124" s="1">
        <f t="shared" si="15"/>
        <v>43608</v>
      </c>
      <c r="C124" t="s">
        <v>66</v>
      </c>
      <c r="D124" t="s">
        <v>24</v>
      </c>
      <c r="E124" t="s">
        <v>67</v>
      </c>
      <c r="F124" t="s">
        <v>39</v>
      </c>
      <c r="G124" t="s">
        <v>68</v>
      </c>
      <c r="H124" s="46">
        <v>0.79</v>
      </c>
      <c r="I124" s="46">
        <v>0</v>
      </c>
      <c r="J124" t="s">
        <v>269</v>
      </c>
      <c r="K124" s="2">
        <v>2</v>
      </c>
      <c r="L124" t="s">
        <v>94</v>
      </c>
      <c r="M124" t="s">
        <v>270</v>
      </c>
      <c r="N124" t="s">
        <v>271</v>
      </c>
      <c r="O124" t="s">
        <v>32</v>
      </c>
      <c r="P124" t="s">
        <v>46</v>
      </c>
      <c r="Q124" t="s">
        <v>34</v>
      </c>
      <c r="R124" s="1">
        <f>DATE(2010,11,2)</f>
        <v>40484</v>
      </c>
      <c r="T124" t="s">
        <v>34</v>
      </c>
      <c r="U124" s="2">
        <v>0</v>
      </c>
      <c r="V124" t="s">
        <v>272</v>
      </c>
      <c r="W124" t="s">
        <v>36</v>
      </c>
    </row>
    <row r="125" spans="1:23" ht="17.5" hidden="1" customHeight="1" x14ac:dyDescent="0.4">
      <c r="A125" s="2">
        <v>90936</v>
      </c>
      <c r="B125" s="1">
        <f t="shared" si="15"/>
        <v>43608</v>
      </c>
      <c r="C125" t="s">
        <v>273</v>
      </c>
      <c r="D125" t="s">
        <v>24</v>
      </c>
      <c r="E125" t="s">
        <v>67</v>
      </c>
      <c r="F125" t="s">
        <v>56</v>
      </c>
      <c r="G125" t="s">
        <v>68</v>
      </c>
      <c r="H125" s="46">
        <v>39.979999999999997</v>
      </c>
      <c r="I125" s="46">
        <v>0</v>
      </c>
      <c r="J125" t="s">
        <v>269</v>
      </c>
      <c r="K125" s="2">
        <v>2</v>
      </c>
      <c r="L125" t="s">
        <v>94</v>
      </c>
      <c r="M125" t="s">
        <v>270</v>
      </c>
      <c r="N125" t="s">
        <v>271</v>
      </c>
      <c r="O125" t="s">
        <v>32</v>
      </c>
      <c r="P125" t="s">
        <v>33</v>
      </c>
      <c r="Q125" t="s">
        <v>34</v>
      </c>
      <c r="R125" s="1">
        <f>DATE(2010,11,2)</f>
        <v>40484</v>
      </c>
      <c r="T125" t="s">
        <v>34</v>
      </c>
      <c r="U125" s="2">
        <v>0</v>
      </c>
      <c r="V125" t="s">
        <v>272</v>
      </c>
      <c r="W125" t="s">
        <v>36</v>
      </c>
    </row>
    <row r="126" spans="1:23" ht="17.5" hidden="1" customHeight="1" x14ac:dyDescent="0.4">
      <c r="A126" s="2">
        <v>90937</v>
      </c>
      <c r="B126" s="1">
        <f t="shared" si="15"/>
        <v>43608</v>
      </c>
      <c r="C126" t="s">
        <v>274</v>
      </c>
      <c r="D126" t="s">
        <v>24</v>
      </c>
      <c r="E126" t="s">
        <v>102</v>
      </c>
      <c r="F126" t="s">
        <v>275</v>
      </c>
      <c r="G126" t="s">
        <v>49</v>
      </c>
      <c r="H126" s="46">
        <v>24.34</v>
      </c>
      <c r="I126" s="46">
        <v>0</v>
      </c>
      <c r="J126" t="s">
        <v>276</v>
      </c>
      <c r="K126" s="2">
        <v>2</v>
      </c>
      <c r="L126" t="s">
        <v>94</v>
      </c>
      <c r="M126" t="s">
        <v>277</v>
      </c>
      <c r="N126" t="s">
        <v>158</v>
      </c>
      <c r="O126" t="s">
        <v>32</v>
      </c>
      <c r="P126" t="s">
        <v>33</v>
      </c>
      <c r="Q126" t="s">
        <v>34</v>
      </c>
      <c r="R126" s="1">
        <f>DATE(2014,1,14)</f>
        <v>41653</v>
      </c>
      <c r="T126" t="s">
        <v>34</v>
      </c>
      <c r="U126" s="2">
        <v>0</v>
      </c>
      <c r="V126" t="s">
        <v>159</v>
      </c>
      <c r="W126" t="s">
        <v>36</v>
      </c>
    </row>
    <row r="127" spans="1:23" ht="17.5" hidden="1" customHeight="1" x14ac:dyDescent="0.4">
      <c r="A127" s="2">
        <v>90937</v>
      </c>
      <c r="B127" s="1">
        <f t="shared" si="15"/>
        <v>43608</v>
      </c>
      <c r="C127" t="s">
        <v>274</v>
      </c>
      <c r="D127" t="s">
        <v>24</v>
      </c>
      <c r="E127" t="s">
        <v>102</v>
      </c>
      <c r="F127" t="s">
        <v>275</v>
      </c>
      <c r="G127" t="s">
        <v>49</v>
      </c>
      <c r="H127" s="46">
        <v>0.54</v>
      </c>
      <c r="I127" s="46">
        <v>0</v>
      </c>
      <c r="J127" t="s">
        <v>276</v>
      </c>
      <c r="K127" s="2">
        <v>2</v>
      </c>
      <c r="L127" t="s">
        <v>94</v>
      </c>
      <c r="M127" t="s">
        <v>277</v>
      </c>
      <c r="N127" t="s">
        <v>158</v>
      </c>
      <c r="O127" t="s">
        <v>32</v>
      </c>
      <c r="P127" t="s">
        <v>46</v>
      </c>
      <c r="Q127" t="s">
        <v>34</v>
      </c>
      <c r="R127" s="1">
        <f>DATE(2014,1,14)</f>
        <v>41653</v>
      </c>
      <c r="T127" t="s">
        <v>34</v>
      </c>
      <c r="U127" s="2">
        <v>0</v>
      </c>
      <c r="V127" t="s">
        <v>159</v>
      </c>
      <c r="W127" t="s">
        <v>36</v>
      </c>
    </row>
    <row r="128" spans="1:23" ht="17.5" hidden="1" customHeight="1" x14ac:dyDescent="0.4">
      <c r="A128" s="2">
        <v>90939</v>
      </c>
      <c r="B128" s="1">
        <f t="shared" si="15"/>
        <v>43608</v>
      </c>
      <c r="C128" t="s">
        <v>223</v>
      </c>
      <c r="D128" t="s">
        <v>24</v>
      </c>
      <c r="E128" t="s">
        <v>38</v>
      </c>
      <c r="F128" t="s">
        <v>56</v>
      </c>
      <c r="G128" t="s">
        <v>40</v>
      </c>
      <c r="H128" s="46">
        <v>360.72</v>
      </c>
      <c r="I128" s="46">
        <v>0</v>
      </c>
      <c r="J128" t="s">
        <v>278</v>
      </c>
      <c r="K128" s="2">
        <v>2</v>
      </c>
      <c r="L128" t="s">
        <v>94</v>
      </c>
      <c r="M128" t="s">
        <v>279</v>
      </c>
      <c r="N128" t="s">
        <v>130</v>
      </c>
      <c r="O128" t="s">
        <v>32</v>
      </c>
      <c r="P128" t="s">
        <v>33</v>
      </c>
      <c r="Q128" t="s">
        <v>34</v>
      </c>
      <c r="R128" s="1">
        <f>DATE(2010,11,2)</f>
        <v>40484</v>
      </c>
      <c r="T128" t="s">
        <v>34</v>
      </c>
      <c r="U128" s="2">
        <v>0</v>
      </c>
      <c r="V128" t="s">
        <v>131</v>
      </c>
      <c r="W128" t="s">
        <v>36</v>
      </c>
    </row>
    <row r="129" spans="1:23" ht="17.5" hidden="1" customHeight="1" x14ac:dyDescent="0.4">
      <c r="A129" s="2">
        <v>90939</v>
      </c>
      <c r="B129" s="1">
        <f t="shared" si="15"/>
        <v>43608</v>
      </c>
      <c r="C129" t="s">
        <v>223</v>
      </c>
      <c r="D129" t="s">
        <v>24</v>
      </c>
      <c r="E129" t="s">
        <v>38</v>
      </c>
      <c r="F129" t="s">
        <v>56</v>
      </c>
      <c r="G129" t="s">
        <v>40</v>
      </c>
      <c r="H129" s="46">
        <v>0.79</v>
      </c>
      <c r="I129" s="46">
        <v>0</v>
      </c>
      <c r="J129" t="s">
        <v>278</v>
      </c>
      <c r="K129" s="2">
        <v>2</v>
      </c>
      <c r="L129" t="s">
        <v>94</v>
      </c>
      <c r="M129" t="s">
        <v>279</v>
      </c>
      <c r="N129" t="s">
        <v>130</v>
      </c>
      <c r="O129" t="s">
        <v>32</v>
      </c>
      <c r="P129" t="s">
        <v>46</v>
      </c>
      <c r="Q129" t="s">
        <v>34</v>
      </c>
      <c r="R129" s="1">
        <f>DATE(2010,11,2)</f>
        <v>40484</v>
      </c>
      <c r="T129" t="s">
        <v>34</v>
      </c>
      <c r="U129" s="2">
        <v>0</v>
      </c>
      <c r="V129" t="s">
        <v>131</v>
      </c>
      <c r="W129" t="s">
        <v>36</v>
      </c>
    </row>
    <row r="130" spans="1:23" ht="17.5" hidden="1" customHeight="1" x14ac:dyDescent="0.4">
      <c r="A130" s="2">
        <v>90962</v>
      </c>
      <c r="B130" s="1">
        <f t="shared" si="15"/>
        <v>43608</v>
      </c>
      <c r="C130" t="s">
        <v>280</v>
      </c>
      <c r="D130" t="s">
        <v>24</v>
      </c>
      <c r="E130" t="s">
        <v>281</v>
      </c>
      <c r="F130" t="s">
        <v>282</v>
      </c>
      <c r="G130" t="s">
        <v>141</v>
      </c>
      <c r="H130" s="46">
        <v>433.62</v>
      </c>
      <c r="I130" s="46">
        <v>0</v>
      </c>
      <c r="J130" t="s">
        <v>283</v>
      </c>
      <c r="K130" s="2">
        <v>2</v>
      </c>
      <c r="L130" t="s">
        <v>94</v>
      </c>
      <c r="M130" t="s">
        <v>284</v>
      </c>
      <c r="N130" t="s">
        <v>285</v>
      </c>
      <c r="O130" t="s">
        <v>32</v>
      </c>
      <c r="P130" t="s">
        <v>33</v>
      </c>
      <c r="Q130" t="s">
        <v>34</v>
      </c>
      <c r="R130" s="1">
        <f>DATE(2010,11,2)</f>
        <v>40484</v>
      </c>
      <c r="T130" t="s">
        <v>34</v>
      </c>
      <c r="U130" s="2">
        <v>0</v>
      </c>
      <c r="V130" t="s">
        <v>286</v>
      </c>
      <c r="W130" t="s">
        <v>36</v>
      </c>
    </row>
    <row r="131" spans="1:23" ht="17.5" hidden="1" customHeight="1" x14ac:dyDescent="0.4">
      <c r="A131" s="2">
        <v>90962</v>
      </c>
      <c r="B131" s="1">
        <f t="shared" si="15"/>
        <v>43608</v>
      </c>
      <c r="C131" t="s">
        <v>280</v>
      </c>
      <c r="D131" t="s">
        <v>24</v>
      </c>
      <c r="E131" t="s">
        <v>281</v>
      </c>
      <c r="F131" t="s">
        <v>282</v>
      </c>
      <c r="G131" t="s">
        <v>141</v>
      </c>
      <c r="H131" s="46">
        <v>7.56</v>
      </c>
      <c r="I131" s="46">
        <v>0</v>
      </c>
      <c r="J131" t="s">
        <v>283</v>
      </c>
      <c r="K131" s="2">
        <v>2</v>
      </c>
      <c r="L131" t="s">
        <v>94</v>
      </c>
      <c r="M131" t="s">
        <v>284</v>
      </c>
      <c r="N131" t="s">
        <v>285</v>
      </c>
      <c r="O131" t="s">
        <v>32</v>
      </c>
      <c r="P131" t="s">
        <v>46</v>
      </c>
      <c r="Q131" t="s">
        <v>34</v>
      </c>
      <c r="R131" s="1">
        <f>DATE(2010,11,2)</f>
        <v>40484</v>
      </c>
      <c r="T131" t="s">
        <v>34</v>
      </c>
      <c r="U131" s="2">
        <v>0</v>
      </c>
      <c r="V131" t="s">
        <v>286</v>
      </c>
      <c r="W131" t="s">
        <v>36</v>
      </c>
    </row>
    <row r="132" spans="1:23" ht="17.5" hidden="1" customHeight="1" x14ac:dyDescent="0.4">
      <c r="A132" s="2">
        <v>90963</v>
      </c>
      <c r="B132" s="1">
        <f t="shared" si="15"/>
        <v>43608</v>
      </c>
      <c r="C132" t="s">
        <v>280</v>
      </c>
      <c r="D132" t="s">
        <v>24</v>
      </c>
      <c r="E132" t="s">
        <v>281</v>
      </c>
      <c r="F132" t="s">
        <v>282</v>
      </c>
      <c r="G132" t="s">
        <v>141</v>
      </c>
      <c r="H132" s="46">
        <v>12</v>
      </c>
      <c r="I132" s="46">
        <v>0</v>
      </c>
      <c r="J132" t="s">
        <v>287</v>
      </c>
      <c r="K132" s="2">
        <v>2</v>
      </c>
      <c r="L132" t="s">
        <v>94</v>
      </c>
      <c r="M132" t="s">
        <v>288</v>
      </c>
      <c r="N132" t="s">
        <v>285</v>
      </c>
      <c r="O132" t="s">
        <v>32</v>
      </c>
      <c r="P132" t="s">
        <v>33</v>
      </c>
      <c r="Q132" t="s">
        <v>34</v>
      </c>
      <c r="R132" s="1">
        <f>DATE(2010,11,2)</f>
        <v>40484</v>
      </c>
      <c r="T132" t="s">
        <v>34</v>
      </c>
      <c r="U132" s="2">
        <v>0</v>
      </c>
      <c r="V132" t="s">
        <v>286</v>
      </c>
      <c r="W132" t="s">
        <v>36</v>
      </c>
    </row>
    <row r="133" spans="1:23" ht="17.5" hidden="1" customHeight="1" x14ac:dyDescent="0.4">
      <c r="A133" s="2">
        <v>90968</v>
      </c>
      <c r="B133" s="1">
        <f t="shared" si="15"/>
        <v>43608</v>
      </c>
      <c r="C133" t="s">
        <v>289</v>
      </c>
      <c r="D133" t="s">
        <v>24</v>
      </c>
      <c r="E133" t="s">
        <v>290</v>
      </c>
      <c r="F133" t="s">
        <v>291</v>
      </c>
      <c r="G133" t="s">
        <v>61</v>
      </c>
      <c r="H133" s="46">
        <v>590</v>
      </c>
      <c r="I133" s="46">
        <v>0</v>
      </c>
      <c r="J133" t="s">
        <v>62</v>
      </c>
      <c r="K133" s="2">
        <v>2</v>
      </c>
      <c r="L133" t="s">
        <v>94</v>
      </c>
      <c r="M133" t="s">
        <v>292</v>
      </c>
      <c r="N133" t="s">
        <v>293</v>
      </c>
      <c r="O133" t="s">
        <v>32</v>
      </c>
      <c r="P133" t="s">
        <v>33</v>
      </c>
      <c r="Q133" t="s">
        <v>34</v>
      </c>
      <c r="R133" s="1">
        <f>DATE(2011,2,17)</f>
        <v>40591</v>
      </c>
      <c r="T133" t="s">
        <v>34</v>
      </c>
      <c r="U133" s="2">
        <v>0</v>
      </c>
      <c r="V133" t="s">
        <v>294</v>
      </c>
      <c r="W133" t="s">
        <v>36</v>
      </c>
    </row>
    <row r="134" spans="1:23" ht="17.5" hidden="1" customHeight="1" x14ac:dyDescent="0.4">
      <c r="A134" s="2">
        <v>90968</v>
      </c>
      <c r="B134" s="1">
        <f t="shared" si="15"/>
        <v>43608</v>
      </c>
      <c r="C134" t="s">
        <v>289</v>
      </c>
      <c r="D134" t="s">
        <v>24</v>
      </c>
      <c r="E134" t="s">
        <v>290</v>
      </c>
      <c r="F134" t="s">
        <v>291</v>
      </c>
      <c r="G134" t="s">
        <v>61</v>
      </c>
      <c r="H134" s="46">
        <v>11.15</v>
      </c>
      <c r="I134" s="46">
        <v>0</v>
      </c>
      <c r="J134" t="s">
        <v>62</v>
      </c>
      <c r="K134" s="2">
        <v>2</v>
      </c>
      <c r="L134" t="s">
        <v>94</v>
      </c>
      <c r="M134" t="s">
        <v>292</v>
      </c>
      <c r="N134" t="s">
        <v>293</v>
      </c>
      <c r="O134" t="s">
        <v>32</v>
      </c>
      <c r="P134" t="s">
        <v>46</v>
      </c>
      <c r="Q134" t="s">
        <v>34</v>
      </c>
      <c r="R134" s="1">
        <f>DATE(2011,2,17)</f>
        <v>40591</v>
      </c>
      <c r="T134" t="s">
        <v>34</v>
      </c>
      <c r="U134" s="2">
        <v>0</v>
      </c>
      <c r="V134" t="s">
        <v>294</v>
      </c>
      <c r="W134" t="s">
        <v>36</v>
      </c>
    </row>
    <row r="135" spans="1:23" ht="17.5" hidden="1" customHeight="1" x14ac:dyDescent="0.4">
      <c r="A135" s="2">
        <v>90969</v>
      </c>
      <c r="B135" s="1">
        <f t="shared" si="15"/>
        <v>43608</v>
      </c>
      <c r="C135" t="s">
        <v>289</v>
      </c>
      <c r="D135" t="s">
        <v>24</v>
      </c>
      <c r="E135" t="s">
        <v>290</v>
      </c>
      <c r="F135" t="s">
        <v>291</v>
      </c>
      <c r="G135" t="s">
        <v>61</v>
      </c>
      <c r="H135" s="46">
        <v>590</v>
      </c>
      <c r="I135" s="46">
        <v>0</v>
      </c>
      <c r="J135" t="s">
        <v>62</v>
      </c>
      <c r="K135" s="2">
        <v>2</v>
      </c>
      <c r="L135" t="s">
        <v>94</v>
      </c>
      <c r="M135" t="s">
        <v>295</v>
      </c>
      <c r="N135" t="s">
        <v>293</v>
      </c>
      <c r="O135" t="s">
        <v>32</v>
      </c>
      <c r="P135" t="s">
        <v>33</v>
      </c>
      <c r="Q135" t="s">
        <v>34</v>
      </c>
      <c r="R135" s="1">
        <f>DATE(2011,2,17)</f>
        <v>40591</v>
      </c>
      <c r="T135" t="s">
        <v>34</v>
      </c>
      <c r="U135" s="2">
        <v>0</v>
      </c>
      <c r="V135" t="s">
        <v>294</v>
      </c>
      <c r="W135" t="s">
        <v>36</v>
      </c>
    </row>
    <row r="136" spans="1:23" ht="17.5" hidden="1" customHeight="1" x14ac:dyDescent="0.4">
      <c r="A136" s="2">
        <v>90969</v>
      </c>
      <c r="B136" s="1">
        <f t="shared" si="15"/>
        <v>43608</v>
      </c>
      <c r="C136" t="s">
        <v>289</v>
      </c>
      <c r="D136" t="s">
        <v>24</v>
      </c>
      <c r="E136" t="s">
        <v>290</v>
      </c>
      <c r="F136" t="s">
        <v>291</v>
      </c>
      <c r="G136" t="s">
        <v>61</v>
      </c>
      <c r="H136" s="46">
        <v>11.15</v>
      </c>
      <c r="I136" s="46">
        <v>0</v>
      </c>
      <c r="J136" t="s">
        <v>62</v>
      </c>
      <c r="K136" s="2">
        <v>2</v>
      </c>
      <c r="L136" t="s">
        <v>94</v>
      </c>
      <c r="M136" t="s">
        <v>295</v>
      </c>
      <c r="N136" t="s">
        <v>293</v>
      </c>
      <c r="O136" t="s">
        <v>32</v>
      </c>
      <c r="P136" t="s">
        <v>46</v>
      </c>
      <c r="Q136" t="s">
        <v>34</v>
      </c>
      <c r="R136" s="1">
        <f>DATE(2011,2,17)</f>
        <v>40591</v>
      </c>
      <c r="T136" t="s">
        <v>34</v>
      </c>
      <c r="U136" s="2">
        <v>0</v>
      </c>
      <c r="V136" t="s">
        <v>294</v>
      </c>
      <c r="W136" t="s">
        <v>36</v>
      </c>
    </row>
    <row r="137" spans="1:23" ht="17.5" hidden="1" customHeight="1" x14ac:dyDescent="0.4">
      <c r="A137" s="2">
        <v>90976</v>
      </c>
      <c r="B137" s="1">
        <f t="shared" si="15"/>
        <v>43608</v>
      </c>
      <c r="C137" t="s">
        <v>296</v>
      </c>
      <c r="D137" t="s">
        <v>24</v>
      </c>
      <c r="E137" t="s">
        <v>297</v>
      </c>
      <c r="F137" t="s">
        <v>75</v>
      </c>
      <c r="G137" t="s">
        <v>68</v>
      </c>
      <c r="H137" s="46">
        <v>3200</v>
      </c>
      <c r="I137" s="46">
        <v>0</v>
      </c>
      <c r="J137" t="s">
        <v>62</v>
      </c>
      <c r="K137" s="2">
        <v>2</v>
      </c>
      <c r="L137" t="s">
        <v>94</v>
      </c>
      <c r="M137" t="s">
        <v>298</v>
      </c>
      <c r="N137" t="s">
        <v>299</v>
      </c>
      <c r="O137" t="s">
        <v>32</v>
      </c>
      <c r="P137" t="s">
        <v>33</v>
      </c>
      <c r="Q137" t="s">
        <v>34</v>
      </c>
      <c r="R137" s="1">
        <f>DATE(2012,3,2)</f>
        <v>40970</v>
      </c>
      <c r="T137" t="s">
        <v>34</v>
      </c>
      <c r="U137" s="2">
        <v>0</v>
      </c>
      <c r="V137" t="s">
        <v>300</v>
      </c>
      <c r="W137" t="s">
        <v>36</v>
      </c>
    </row>
    <row r="138" spans="1:23" ht="17.5" hidden="1" customHeight="1" x14ac:dyDescent="0.4">
      <c r="A138" s="2">
        <v>90976</v>
      </c>
      <c r="B138" s="1">
        <f t="shared" si="15"/>
        <v>43608</v>
      </c>
      <c r="C138" t="s">
        <v>296</v>
      </c>
      <c r="D138" t="s">
        <v>24</v>
      </c>
      <c r="E138" t="s">
        <v>297</v>
      </c>
      <c r="F138" t="s">
        <v>75</v>
      </c>
      <c r="G138" t="s">
        <v>68</v>
      </c>
      <c r="H138" s="46">
        <v>60.49</v>
      </c>
      <c r="I138" s="46">
        <v>0</v>
      </c>
      <c r="J138" t="s">
        <v>62</v>
      </c>
      <c r="K138" s="2">
        <v>2</v>
      </c>
      <c r="L138" t="s">
        <v>94</v>
      </c>
      <c r="M138" t="s">
        <v>298</v>
      </c>
      <c r="N138" t="s">
        <v>299</v>
      </c>
      <c r="O138" t="s">
        <v>32</v>
      </c>
      <c r="P138" t="s">
        <v>46</v>
      </c>
      <c r="Q138" t="s">
        <v>34</v>
      </c>
      <c r="R138" s="1">
        <f>DATE(2012,3,2)</f>
        <v>40970</v>
      </c>
      <c r="T138" t="s">
        <v>34</v>
      </c>
      <c r="U138" s="2">
        <v>0</v>
      </c>
      <c r="V138" t="s">
        <v>300</v>
      </c>
      <c r="W138" t="s">
        <v>36</v>
      </c>
    </row>
    <row r="139" spans="1:23" ht="17.5" hidden="1" customHeight="1" x14ac:dyDescent="0.4">
      <c r="A139" s="2">
        <v>90977</v>
      </c>
      <c r="B139" s="1">
        <f t="shared" si="15"/>
        <v>43608</v>
      </c>
      <c r="C139" t="s">
        <v>296</v>
      </c>
      <c r="D139" t="s">
        <v>24</v>
      </c>
      <c r="E139" t="s">
        <v>297</v>
      </c>
      <c r="F139" t="s">
        <v>75</v>
      </c>
      <c r="G139" t="s">
        <v>68</v>
      </c>
      <c r="H139" s="46">
        <v>795</v>
      </c>
      <c r="I139" s="46">
        <v>0</v>
      </c>
      <c r="J139" t="s">
        <v>62</v>
      </c>
      <c r="K139" s="2">
        <v>2</v>
      </c>
      <c r="L139" t="s">
        <v>94</v>
      </c>
      <c r="M139" t="s">
        <v>301</v>
      </c>
      <c r="N139" t="s">
        <v>299</v>
      </c>
      <c r="O139" t="s">
        <v>32</v>
      </c>
      <c r="P139" t="s">
        <v>33</v>
      </c>
      <c r="Q139" t="s">
        <v>34</v>
      </c>
      <c r="R139" s="1">
        <f>DATE(2012,3,2)</f>
        <v>40970</v>
      </c>
      <c r="T139" t="s">
        <v>34</v>
      </c>
      <c r="U139" s="2">
        <v>0</v>
      </c>
      <c r="V139" t="s">
        <v>300</v>
      </c>
      <c r="W139" t="s">
        <v>36</v>
      </c>
    </row>
    <row r="140" spans="1:23" ht="17.5" hidden="1" customHeight="1" x14ac:dyDescent="0.4">
      <c r="A140" s="2">
        <v>90977</v>
      </c>
      <c r="B140" s="1">
        <f t="shared" si="15"/>
        <v>43608</v>
      </c>
      <c r="C140" t="s">
        <v>296</v>
      </c>
      <c r="D140" t="s">
        <v>24</v>
      </c>
      <c r="E140" t="s">
        <v>297</v>
      </c>
      <c r="F140" t="s">
        <v>75</v>
      </c>
      <c r="G140" t="s">
        <v>68</v>
      </c>
      <c r="H140" s="46">
        <v>15.03</v>
      </c>
      <c r="I140" s="46">
        <v>0</v>
      </c>
      <c r="J140" t="s">
        <v>62</v>
      </c>
      <c r="K140" s="2">
        <v>2</v>
      </c>
      <c r="L140" t="s">
        <v>94</v>
      </c>
      <c r="M140" t="s">
        <v>301</v>
      </c>
      <c r="N140" t="s">
        <v>299</v>
      </c>
      <c r="O140" t="s">
        <v>32</v>
      </c>
      <c r="P140" t="s">
        <v>46</v>
      </c>
      <c r="Q140" t="s">
        <v>34</v>
      </c>
      <c r="R140" s="1">
        <f>DATE(2012,3,2)</f>
        <v>40970</v>
      </c>
      <c r="T140" t="s">
        <v>34</v>
      </c>
      <c r="U140" s="2">
        <v>0</v>
      </c>
      <c r="V140" t="s">
        <v>300</v>
      </c>
      <c r="W140" t="s">
        <v>36</v>
      </c>
    </row>
    <row r="141" spans="1:23" ht="17.5" hidden="1" customHeight="1" x14ac:dyDescent="0.4">
      <c r="A141" s="2">
        <v>90979</v>
      </c>
      <c r="B141" s="1">
        <f t="shared" si="15"/>
        <v>43608</v>
      </c>
      <c r="C141" t="s">
        <v>302</v>
      </c>
      <c r="D141" t="s">
        <v>24</v>
      </c>
      <c r="E141" t="s">
        <v>139</v>
      </c>
      <c r="F141" t="s">
        <v>56</v>
      </c>
      <c r="G141" t="s">
        <v>141</v>
      </c>
      <c r="H141" s="46">
        <v>0.01</v>
      </c>
      <c r="I141" s="46">
        <v>0</v>
      </c>
      <c r="J141" t="s">
        <v>303</v>
      </c>
      <c r="K141" s="2">
        <v>2</v>
      </c>
      <c r="L141" t="s">
        <v>94</v>
      </c>
      <c r="M141" t="s">
        <v>304</v>
      </c>
      <c r="N141" t="s">
        <v>305</v>
      </c>
      <c r="O141" t="s">
        <v>32</v>
      </c>
      <c r="P141" t="s">
        <v>107</v>
      </c>
      <c r="Q141" t="s">
        <v>34</v>
      </c>
      <c r="R141" s="1">
        <f t="shared" ref="R141:R149" si="16">DATE(2010,11,2)</f>
        <v>40484</v>
      </c>
      <c r="T141" t="s">
        <v>34</v>
      </c>
      <c r="U141" s="2">
        <v>0</v>
      </c>
      <c r="V141" t="s">
        <v>306</v>
      </c>
      <c r="W141" t="s">
        <v>36</v>
      </c>
    </row>
    <row r="142" spans="1:23" ht="17.5" hidden="1" customHeight="1" x14ac:dyDescent="0.4">
      <c r="A142" s="2">
        <v>90982</v>
      </c>
      <c r="B142" s="1">
        <f t="shared" si="15"/>
        <v>43608</v>
      </c>
      <c r="C142" t="s">
        <v>307</v>
      </c>
      <c r="D142" t="s">
        <v>24</v>
      </c>
      <c r="E142" t="s">
        <v>90</v>
      </c>
      <c r="F142" t="s">
        <v>111</v>
      </c>
      <c r="G142" t="s">
        <v>92</v>
      </c>
      <c r="H142" s="46">
        <v>1.04</v>
      </c>
      <c r="I142" s="46">
        <v>0</v>
      </c>
      <c r="J142" t="s">
        <v>308</v>
      </c>
      <c r="K142" s="2">
        <v>2</v>
      </c>
      <c r="L142" t="s">
        <v>94</v>
      </c>
      <c r="M142" t="s">
        <v>309</v>
      </c>
      <c r="N142" t="s">
        <v>310</v>
      </c>
      <c r="O142" t="s">
        <v>32</v>
      </c>
      <c r="P142" t="s">
        <v>107</v>
      </c>
      <c r="Q142" t="s">
        <v>34</v>
      </c>
      <c r="R142" s="1">
        <f t="shared" si="16"/>
        <v>40484</v>
      </c>
      <c r="T142" t="s">
        <v>34</v>
      </c>
      <c r="U142" s="2">
        <v>0</v>
      </c>
      <c r="V142" t="s">
        <v>311</v>
      </c>
      <c r="W142" t="s">
        <v>36</v>
      </c>
    </row>
    <row r="143" spans="1:23" ht="17.5" hidden="1" customHeight="1" x14ac:dyDescent="0.4">
      <c r="A143" s="2">
        <v>91015</v>
      </c>
      <c r="B143" s="1">
        <f>DATE(2019,5,27)</f>
        <v>43612</v>
      </c>
      <c r="C143" t="s">
        <v>242</v>
      </c>
      <c r="D143" t="s">
        <v>24</v>
      </c>
      <c r="E143" t="s">
        <v>161</v>
      </c>
      <c r="F143" t="s">
        <v>243</v>
      </c>
      <c r="G143" t="s">
        <v>68</v>
      </c>
      <c r="H143" s="46">
        <v>115.26</v>
      </c>
      <c r="I143" s="46">
        <v>0</v>
      </c>
      <c r="J143" t="s">
        <v>62</v>
      </c>
      <c r="K143" s="2">
        <v>2</v>
      </c>
      <c r="L143" t="s">
        <v>94</v>
      </c>
      <c r="M143" t="s">
        <v>312</v>
      </c>
      <c r="N143" t="s">
        <v>245</v>
      </c>
      <c r="O143" t="s">
        <v>32</v>
      </c>
      <c r="P143" t="s">
        <v>33</v>
      </c>
      <c r="Q143" t="s">
        <v>34</v>
      </c>
      <c r="R143" s="1">
        <f t="shared" si="16"/>
        <v>40484</v>
      </c>
      <c r="T143" t="s">
        <v>34</v>
      </c>
      <c r="U143" s="2">
        <v>0</v>
      </c>
      <c r="V143" t="s">
        <v>246</v>
      </c>
      <c r="W143" t="s">
        <v>36</v>
      </c>
    </row>
    <row r="144" spans="1:23" ht="17.5" hidden="1" customHeight="1" x14ac:dyDescent="0.4">
      <c r="A144" s="2">
        <v>91044</v>
      </c>
      <c r="B144" s="1">
        <f>DATE(2019,5,29)</f>
        <v>43614</v>
      </c>
      <c r="C144" t="s">
        <v>313</v>
      </c>
      <c r="D144" t="s">
        <v>24</v>
      </c>
      <c r="E144" t="s">
        <v>38</v>
      </c>
      <c r="F144" t="s">
        <v>314</v>
      </c>
      <c r="G144" t="s">
        <v>40</v>
      </c>
      <c r="H144" s="46">
        <v>446.35</v>
      </c>
      <c r="I144" s="46">
        <v>0</v>
      </c>
      <c r="J144" t="s">
        <v>62</v>
      </c>
      <c r="K144" s="2">
        <v>2</v>
      </c>
      <c r="L144" t="s">
        <v>94</v>
      </c>
      <c r="M144" t="s">
        <v>315</v>
      </c>
      <c r="N144" t="s">
        <v>44</v>
      </c>
      <c r="O144" t="s">
        <v>32</v>
      </c>
      <c r="P144" t="s">
        <v>33</v>
      </c>
      <c r="Q144" t="s">
        <v>34</v>
      </c>
      <c r="R144" s="1">
        <f t="shared" si="16"/>
        <v>40484</v>
      </c>
      <c r="T144" t="s">
        <v>34</v>
      </c>
      <c r="U144" s="2">
        <v>0</v>
      </c>
      <c r="V144" t="s">
        <v>45</v>
      </c>
      <c r="W144" t="s">
        <v>36</v>
      </c>
    </row>
    <row r="145" spans="1:23" ht="17.5" hidden="1" customHeight="1" x14ac:dyDescent="0.4">
      <c r="A145" s="2">
        <v>91045</v>
      </c>
      <c r="B145" s="1">
        <f>DATE(2019,5,29)</f>
        <v>43614</v>
      </c>
      <c r="C145" t="s">
        <v>160</v>
      </c>
      <c r="D145" t="s">
        <v>24</v>
      </c>
      <c r="E145" t="s">
        <v>161</v>
      </c>
      <c r="F145" t="s">
        <v>39</v>
      </c>
      <c r="G145" t="s">
        <v>68</v>
      </c>
      <c r="H145" s="46">
        <v>3.65</v>
      </c>
      <c r="I145" s="46">
        <v>0</v>
      </c>
      <c r="J145" t="s">
        <v>62</v>
      </c>
      <c r="K145" s="2">
        <v>2</v>
      </c>
      <c r="L145" t="s">
        <v>94</v>
      </c>
      <c r="M145" t="s">
        <v>316</v>
      </c>
      <c r="N145" t="s">
        <v>317</v>
      </c>
      <c r="O145" t="s">
        <v>32</v>
      </c>
      <c r="P145" t="s">
        <v>33</v>
      </c>
      <c r="Q145" t="s">
        <v>34</v>
      </c>
      <c r="R145" s="1">
        <f t="shared" si="16"/>
        <v>40484</v>
      </c>
      <c r="T145" t="s">
        <v>34</v>
      </c>
      <c r="U145" s="2">
        <v>0</v>
      </c>
      <c r="V145" t="s">
        <v>318</v>
      </c>
      <c r="W145" t="s">
        <v>36</v>
      </c>
    </row>
    <row r="146" spans="1:23" ht="17.5" hidden="1" customHeight="1" x14ac:dyDescent="0.4">
      <c r="A146" s="2">
        <v>91045</v>
      </c>
      <c r="B146" s="1">
        <f>DATE(2019,5,29)</f>
        <v>43614</v>
      </c>
      <c r="C146" t="s">
        <v>160</v>
      </c>
      <c r="D146" t="s">
        <v>24</v>
      </c>
      <c r="E146" t="s">
        <v>161</v>
      </c>
      <c r="F146" t="s">
        <v>39</v>
      </c>
      <c r="G146" t="s">
        <v>68</v>
      </c>
      <c r="H146" s="46">
        <v>7.0000000000000007E-2</v>
      </c>
      <c r="I146" s="46">
        <v>0</v>
      </c>
      <c r="J146" t="s">
        <v>62</v>
      </c>
      <c r="K146" s="2">
        <v>2</v>
      </c>
      <c r="L146" t="s">
        <v>94</v>
      </c>
      <c r="M146" t="s">
        <v>316</v>
      </c>
      <c r="N146" t="s">
        <v>317</v>
      </c>
      <c r="O146" t="s">
        <v>32</v>
      </c>
      <c r="P146" t="s">
        <v>46</v>
      </c>
      <c r="Q146" t="s">
        <v>34</v>
      </c>
      <c r="R146" s="1">
        <f t="shared" si="16"/>
        <v>40484</v>
      </c>
      <c r="T146" t="s">
        <v>34</v>
      </c>
      <c r="U146" s="2">
        <v>0</v>
      </c>
      <c r="V146" t="s">
        <v>318</v>
      </c>
      <c r="W146" t="s">
        <v>36</v>
      </c>
    </row>
    <row r="147" spans="1:23" ht="17.5" hidden="1" customHeight="1" x14ac:dyDescent="0.4">
      <c r="A147" s="2">
        <v>91046</v>
      </c>
      <c r="B147" s="1">
        <f t="shared" ref="B147:B163" si="17">DATE(2019,5,28)</f>
        <v>43613</v>
      </c>
      <c r="C147" t="s">
        <v>163</v>
      </c>
      <c r="D147" t="s">
        <v>24</v>
      </c>
      <c r="E147" t="s">
        <v>38</v>
      </c>
      <c r="F147" t="s">
        <v>164</v>
      </c>
      <c r="G147" t="s">
        <v>40</v>
      </c>
      <c r="H147" s="46">
        <v>1331.28</v>
      </c>
      <c r="I147" s="46">
        <v>0</v>
      </c>
      <c r="J147" t="s">
        <v>319</v>
      </c>
      <c r="K147" s="2">
        <v>2</v>
      </c>
      <c r="L147" t="s">
        <v>94</v>
      </c>
      <c r="M147" t="s">
        <v>320</v>
      </c>
      <c r="N147" t="s">
        <v>240</v>
      </c>
      <c r="O147" t="s">
        <v>32</v>
      </c>
      <c r="P147" t="s">
        <v>33</v>
      </c>
      <c r="Q147" t="s">
        <v>34</v>
      </c>
      <c r="R147" s="1">
        <f t="shared" si="16"/>
        <v>40484</v>
      </c>
      <c r="T147" t="s">
        <v>34</v>
      </c>
      <c r="U147" s="2">
        <v>0</v>
      </c>
      <c r="V147" t="s">
        <v>241</v>
      </c>
      <c r="W147" t="s">
        <v>36</v>
      </c>
    </row>
    <row r="148" spans="1:23" ht="17.5" hidden="1" customHeight="1" x14ac:dyDescent="0.4">
      <c r="A148" s="2">
        <v>91046</v>
      </c>
      <c r="B148" s="1">
        <f t="shared" si="17"/>
        <v>43613</v>
      </c>
      <c r="C148" t="s">
        <v>163</v>
      </c>
      <c r="D148" t="s">
        <v>24</v>
      </c>
      <c r="E148" t="s">
        <v>38</v>
      </c>
      <c r="F148" t="s">
        <v>164</v>
      </c>
      <c r="G148" t="s">
        <v>40</v>
      </c>
      <c r="H148" s="46">
        <v>25.16</v>
      </c>
      <c r="I148" s="46">
        <v>0</v>
      </c>
      <c r="J148" t="s">
        <v>319</v>
      </c>
      <c r="K148" s="2">
        <v>2</v>
      </c>
      <c r="L148" t="s">
        <v>94</v>
      </c>
      <c r="M148" t="s">
        <v>320</v>
      </c>
      <c r="N148" t="s">
        <v>240</v>
      </c>
      <c r="O148" t="s">
        <v>32</v>
      </c>
      <c r="P148" t="s">
        <v>46</v>
      </c>
      <c r="Q148" t="s">
        <v>34</v>
      </c>
      <c r="R148" s="1">
        <f t="shared" si="16"/>
        <v>40484</v>
      </c>
      <c r="T148" t="s">
        <v>34</v>
      </c>
      <c r="U148" s="2">
        <v>0</v>
      </c>
      <c r="V148" t="s">
        <v>241</v>
      </c>
      <c r="W148" t="s">
        <v>36</v>
      </c>
    </row>
    <row r="149" spans="1:23" ht="17.5" hidden="1" customHeight="1" x14ac:dyDescent="0.4">
      <c r="A149" s="2">
        <v>91046</v>
      </c>
      <c r="B149" s="1">
        <f t="shared" si="17"/>
        <v>43613</v>
      </c>
      <c r="C149" t="s">
        <v>321</v>
      </c>
      <c r="D149" t="s">
        <v>24</v>
      </c>
      <c r="E149" t="s">
        <v>322</v>
      </c>
      <c r="F149" t="s">
        <v>91</v>
      </c>
      <c r="G149" t="s">
        <v>61</v>
      </c>
      <c r="H149" s="46">
        <v>412.1</v>
      </c>
      <c r="I149" s="46">
        <v>0</v>
      </c>
      <c r="J149" t="s">
        <v>319</v>
      </c>
      <c r="K149" s="2">
        <v>2</v>
      </c>
      <c r="L149" t="s">
        <v>94</v>
      </c>
      <c r="M149" t="s">
        <v>320</v>
      </c>
      <c r="N149" t="s">
        <v>240</v>
      </c>
      <c r="O149" t="s">
        <v>32</v>
      </c>
      <c r="P149" t="s">
        <v>33</v>
      </c>
      <c r="Q149" t="s">
        <v>34</v>
      </c>
      <c r="R149" s="1">
        <f t="shared" si="16"/>
        <v>40484</v>
      </c>
      <c r="T149" t="s">
        <v>34</v>
      </c>
      <c r="U149" s="2">
        <v>0</v>
      </c>
      <c r="V149" t="s">
        <v>241</v>
      </c>
      <c r="W149" t="s">
        <v>36</v>
      </c>
    </row>
    <row r="150" spans="1:23" ht="17.5" hidden="1" customHeight="1" x14ac:dyDescent="0.4">
      <c r="A150" s="2">
        <v>91077</v>
      </c>
      <c r="B150" s="1">
        <f t="shared" si="17"/>
        <v>43613</v>
      </c>
      <c r="C150" t="s">
        <v>174</v>
      </c>
      <c r="D150" t="s">
        <v>24</v>
      </c>
      <c r="E150" t="s">
        <v>139</v>
      </c>
      <c r="F150" t="s">
        <v>58</v>
      </c>
      <c r="G150" t="s">
        <v>141</v>
      </c>
      <c r="H150" s="46">
        <v>364.7</v>
      </c>
      <c r="I150" s="46">
        <v>0</v>
      </c>
      <c r="J150" t="s">
        <v>323</v>
      </c>
      <c r="K150" s="2">
        <v>2</v>
      </c>
      <c r="L150" t="s">
        <v>94</v>
      </c>
      <c r="M150" t="s">
        <v>324</v>
      </c>
      <c r="N150" t="s">
        <v>187</v>
      </c>
      <c r="O150" t="s">
        <v>32</v>
      </c>
      <c r="P150" t="s">
        <v>33</v>
      </c>
      <c r="Q150" t="s">
        <v>34</v>
      </c>
      <c r="R150" s="1">
        <f>DATE(2012,2,1)</f>
        <v>40940</v>
      </c>
      <c r="T150" t="s">
        <v>34</v>
      </c>
      <c r="U150" s="2">
        <v>0</v>
      </c>
      <c r="V150" t="s">
        <v>189</v>
      </c>
      <c r="W150" t="s">
        <v>36</v>
      </c>
    </row>
    <row r="151" spans="1:23" ht="17.5" hidden="1" customHeight="1" x14ac:dyDescent="0.4">
      <c r="A151" s="2">
        <v>91077</v>
      </c>
      <c r="B151" s="1">
        <f t="shared" si="17"/>
        <v>43613</v>
      </c>
      <c r="C151" t="s">
        <v>174</v>
      </c>
      <c r="D151" t="s">
        <v>24</v>
      </c>
      <c r="E151" t="s">
        <v>139</v>
      </c>
      <c r="F151" t="s">
        <v>58</v>
      </c>
      <c r="G151" t="s">
        <v>141</v>
      </c>
      <c r="H151" s="46">
        <v>6.91</v>
      </c>
      <c r="I151" s="46">
        <v>0</v>
      </c>
      <c r="J151" t="s">
        <v>323</v>
      </c>
      <c r="K151" s="2">
        <v>2</v>
      </c>
      <c r="L151" t="s">
        <v>94</v>
      </c>
      <c r="M151" t="s">
        <v>324</v>
      </c>
      <c r="N151" t="s">
        <v>187</v>
      </c>
      <c r="O151" t="s">
        <v>32</v>
      </c>
      <c r="P151" t="s">
        <v>46</v>
      </c>
      <c r="Q151" t="s">
        <v>34</v>
      </c>
      <c r="R151" s="1">
        <f>DATE(2012,2,1)</f>
        <v>40940</v>
      </c>
      <c r="T151" t="s">
        <v>34</v>
      </c>
      <c r="U151" s="2">
        <v>0</v>
      </c>
      <c r="V151" t="s">
        <v>189</v>
      </c>
      <c r="W151" t="s">
        <v>36</v>
      </c>
    </row>
    <row r="152" spans="1:23" ht="17.5" hidden="1" customHeight="1" x14ac:dyDescent="0.4">
      <c r="A152" s="2">
        <v>91078</v>
      </c>
      <c r="B152" s="1">
        <f t="shared" si="17"/>
        <v>43613</v>
      </c>
      <c r="C152" t="s">
        <v>116</v>
      </c>
      <c r="D152" t="s">
        <v>24</v>
      </c>
      <c r="E152" t="s">
        <v>117</v>
      </c>
      <c r="F152" t="s">
        <v>118</v>
      </c>
      <c r="G152" t="s">
        <v>119</v>
      </c>
      <c r="H152" s="46">
        <v>89.45</v>
      </c>
      <c r="I152" s="46">
        <v>0</v>
      </c>
      <c r="J152" t="s">
        <v>62</v>
      </c>
      <c r="K152" s="2">
        <v>2</v>
      </c>
      <c r="L152" t="s">
        <v>94</v>
      </c>
      <c r="M152" t="s">
        <v>325</v>
      </c>
      <c r="N152" t="s">
        <v>122</v>
      </c>
      <c r="O152" t="s">
        <v>32</v>
      </c>
      <c r="P152" t="s">
        <v>33</v>
      </c>
      <c r="Q152" t="s">
        <v>34</v>
      </c>
      <c r="R152" s="1">
        <f t="shared" ref="R152:R157" si="18">DATE(2013,7,29)</f>
        <v>41484</v>
      </c>
      <c r="T152" t="s">
        <v>34</v>
      </c>
      <c r="U152" s="2">
        <v>0</v>
      </c>
      <c r="V152" t="s">
        <v>123</v>
      </c>
      <c r="W152" t="s">
        <v>36</v>
      </c>
    </row>
    <row r="153" spans="1:23" ht="17.5" hidden="1" customHeight="1" x14ac:dyDescent="0.4">
      <c r="A153" s="2">
        <v>91078</v>
      </c>
      <c r="B153" s="1">
        <f t="shared" si="17"/>
        <v>43613</v>
      </c>
      <c r="C153" t="s">
        <v>116</v>
      </c>
      <c r="D153" t="s">
        <v>24</v>
      </c>
      <c r="E153" t="s">
        <v>117</v>
      </c>
      <c r="F153" t="s">
        <v>118</v>
      </c>
      <c r="G153" t="s">
        <v>119</v>
      </c>
      <c r="H153" s="46">
        <v>1.69</v>
      </c>
      <c r="I153" s="46">
        <v>0</v>
      </c>
      <c r="J153" t="s">
        <v>62</v>
      </c>
      <c r="K153" s="2">
        <v>2</v>
      </c>
      <c r="L153" t="s">
        <v>94</v>
      </c>
      <c r="M153" t="s">
        <v>325</v>
      </c>
      <c r="N153" t="s">
        <v>122</v>
      </c>
      <c r="O153" t="s">
        <v>32</v>
      </c>
      <c r="P153" t="s">
        <v>46</v>
      </c>
      <c r="Q153" t="s">
        <v>34</v>
      </c>
      <c r="R153" s="1">
        <f t="shared" si="18"/>
        <v>41484</v>
      </c>
      <c r="T153" t="s">
        <v>34</v>
      </c>
      <c r="U153" s="2">
        <v>0</v>
      </c>
      <c r="V153" t="s">
        <v>123</v>
      </c>
      <c r="W153" t="s">
        <v>36</v>
      </c>
    </row>
    <row r="154" spans="1:23" ht="17.5" hidden="1" customHeight="1" x14ac:dyDescent="0.4">
      <c r="A154" s="2">
        <v>91079</v>
      </c>
      <c r="B154" s="1">
        <f t="shared" si="17"/>
        <v>43613</v>
      </c>
      <c r="C154" t="s">
        <v>116</v>
      </c>
      <c r="D154" t="s">
        <v>24</v>
      </c>
      <c r="E154" t="s">
        <v>117</v>
      </c>
      <c r="F154" t="s">
        <v>118</v>
      </c>
      <c r="G154" t="s">
        <v>119</v>
      </c>
      <c r="H154" s="46">
        <v>15.5</v>
      </c>
      <c r="I154" s="46">
        <v>0</v>
      </c>
      <c r="J154" t="s">
        <v>326</v>
      </c>
      <c r="K154" s="2">
        <v>2</v>
      </c>
      <c r="L154" t="s">
        <v>94</v>
      </c>
      <c r="M154" t="s">
        <v>327</v>
      </c>
      <c r="N154" t="s">
        <v>122</v>
      </c>
      <c r="O154" t="s">
        <v>32</v>
      </c>
      <c r="P154" t="s">
        <v>33</v>
      </c>
      <c r="Q154" t="s">
        <v>34</v>
      </c>
      <c r="R154" s="1">
        <f t="shared" si="18"/>
        <v>41484</v>
      </c>
      <c r="T154" t="s">
        <v>34</v>
      </c>
      <c r="U154" s="2">
        <v>0</v>
      </c>
      <c r="V154" t="s">
        <v>123</v>
      </c>
      <c r="W154" t="s">
        <v>36</v>
      </c>
    </row>
    <row r="155" spans="1:23" ht="17.5" hidden="1" customHeight="1" x14ac:dyDescent="0.4">
      <c r="A155" s="2">
        <v>91079</v>
      </c>
      <c r="B155" s="1">
        <f t="shared" si="17"/>
        <v>43613</v>
      </c>
      <c r="C155" t="s">
        <v>116</v>
      </c>
      <c r="D155" t="s">
        <v>24</v>
      </c>
      <c r="E155" t="s">
        <v>117</v>
      </c>
      <c r="F155" t="s">
        <v>118</v>
      </c>
      <c r="G155" t="s">
        <v>119</v>
      </c>
      <c r="H155" s="46">
        <v>0.28000000000000003</v>
      </c>
      <c r="I155" s="46">
        <v>0</v>
      </c>
      <c r="J155" t="s">
        <v>326</v>
      </c>
      <c r="K155" s="2">
        <v>2</v>
      </c>
      <c r="L155" t="s">
        <v>94</v>
      </c>
      <c r="M155" t="s">
        <v>327</v>
      </c>
      <c r="N155" t="s">
        <v>122</v>
      </c>
      <c r="O155" t="s">
        <v>32</v>
      </c>
      <c r="P155" t="s">
        <v>46</v>
      </c>
      <c r="Q155" t="s">
        <v>34</v>
      </c>
      <c r="R155" s="1">
        <f t="shared" si="18"/>
        <v>41484</v>
      </c>
      <c r="T155" t="s">
        <v>34</v>
      </c>
      <c r="U155" s="2">
        <v>0</v>
      </c>
      <c r="V155" t="s">
        <v>123</v>
      </c>
      <c r="W155" t="s">
        <v>36</v>
      </c>
    </row>
    <row r="156" spans="1:23" ht="17.5" hidden="1" customHeight="1" x14ac:dyDescent="0.4">
      <c r="A156" s="2">
        <v>91080</v>
      </c>
      <c r="B156" s="1">
        <f t="shared" si="17"/>
        <v>43613</v>
      </c>
      <c r="C156" t="s">
        <v>116</v>
      </c>
      <c r="D156" t="s">
        <v>24</v>
      </c>
      <c r="E156" t="s">
        <v>117</v>
      </c>
      <c r="F156" t="s">
        <v>118</v>
      </c>
      <c r="G156" t="s">
        <v>119</v>
      </c>
      <c r="H156" s="46">
        <v>1957</v>
      </c>
      <c r="I156" s="46">
        <v>0</v>
      </c>
      <c r="J156" t="s">
        <v>328</v>
      </c>
      <c r="K156" s="2">
        <v>2</v>
      </c>
      <c r="L156" t="s">
        <v>94</v>
      </c>
      <c r="M156" t="s">
        <v>329</v>
      </c>
      <c r="N156" t="s">
        <v>122</v>
      </c>
      <c r="O156" t="s">
        <v>32</v>
      </c>
      <c r="P156" t="s">
        <v>33</v>
      </c>
      <c r="Q156" t="s">
        <v>34</v>
      </c>
      <c r="R156" s="1">
        <f t="shared" si="18"/>
        <v>41484</v>
      </c>
      <c r="T156" t="s">
        <v>34</v>
      </c>
      <c r="U156" s="2">
        <v>0</v>
      </c>
      <c r="V156" t="s">
        <v>123</v>
      </c>
      <c r="W156" t="s">
        <v>36</v>
      </c>
    </row>
    <row r="157" spans="1:23" ht="17.5" hidden="1" customHeight="1" x14ac:dyDescent="0.4">
      <c r="A157" s="2">
        <v>91080</v>
      </c>
      <c r="B157" s="1">
        <f t="shared" si="17"/>
        <v>43613</v>
      </c>
      <c r="C157" t="s">
        <v>116</v>
      </c>
      <c r="D157" t="s">
        <v>24</v>
      </c>
      <c r="E157" t="s">
        <v>117</v>
      </c>
      <c r="F157" t="s">
        <v>118</v>
      </c>
      <c r="G157" t="s">
        <v>119</v>
      </c>
      <c r="H157" s="46">
        <v>36.99</v>
      </c>
      <c r="I157" s="46">
        <v>0</v>
      </c>
      <c r="J157" t="s">
        <v>328</v>
      </c>
      <c r="K157" s="2">
        <v>2</v>
      </c>
      <c r="L157" t="s">
        <v>94</v>
      </c>
      <c r="M157" t="s">
        <v>329</v>
      </c>
      <c r="N157" t="s">
        <v>122</v>
      </c>
      <c r="O157" t="s">
        <v>32</v>
      </c>
      <c r="P157" t="s">
        <v>46</v>
      </c>
      <c r="Q157" t="s">
        <v>34</v>
      </c>
      <c r="R157" s="1">
        <f t="shared" si="18"/>
        <v>41484</v>
      </c>
      <c r="T157" t="s">
        <v>34</v>
      </c>
      <c r="U157" s="2">
        <v>0</v>
      </c>
      <c r="V157" t="s">
        <v>123</v>
      </c>
      <c r="W157" t="s">
        <v>36</v>
      </c>
    </row>
    <row r="158" spans="1:23" ht="17.5" hidden="1" customHeight="1" x14ac:dyDescent="0.4">
      <c r="A158" s="2">
        <v>91089</v>
      </c>
      <c r="B158" s="1">
        <f t="shared" si="17"/>
        <v>43613</v>
      </c>
      <c r="C158" t="s">
        <v>202</v>
      </c>
      <c r="D158" t="s">
        <v>24</v>
      </c>
      <c r="E158" t="s">
        <v>48</v>
      </c>
      <c r="F158" t="s">
        <v>111</v>
      </c>
      <c r="G158" t="s">
        <v>49</v>
      </c>
      <c r="H158" s="46">
        <v>10.41</v>
      </c>
      <c r="I158" s="46">
        <v>0</v>
      </c>
      <c r="J158" t="s">
        <v>62</v>
      </c>
      <c r="K158" s="2">
        <v>2</v>
      </c>
      <c r="L158" t="s">
        <v>94</v>
      </c>
      <c r="M158" t="s">
        <v>330</v>
      </c>
      <c r="N158" t="s">
        <v>199</v>
      </c>
      <c r="O158" t="s">
        <v>32</v>
      </c>
      <c r="P158" t="s">
        <v>33</v>
      </c>
      <c r="Q158" t="s">
        <v>34</v>
      </c>
      <c r="R158" s="1">
        <f t="shared" ref="R158:R163" si="19">DATE(2010,11,2)</f>
        <v>40484</v>
      </c>
      <c r="T158" t="s">
        <v>34</v>
      </c>
      <c r="U158" s="2">
        <v>0</v>
      </c>
      <c r="V158" t="s">
        <v>200</v>
      </c>
      <c r="W158" t="s">
        <v>36</v>
      </c>
    </row>
    <row r="159" spans="1:23" ht="17.5" hidden="1" customHeight="1" x14ac:dyDescent="0.4">
      <c r="A159" s="2">
        <v>91089</v>
      </c>
      <c r="B159" s="1">
        <f t="shared" si="17"/>
        <v>43613</v>
      </c>
      <c r="C159" t="s">
        <v>202</v>
      </c>
      <c r="D159" t="s">
        <v>24</v>
      </c>
      <c r="E159" t="s">
        <v>48</v>
      </c>
      <c r="F159" t="s">
        <v>111</v>
      </c>
      <c r="G159" t="s">
        <v>49</v>
      </c>
      <c r="H159" s="46">
        <v>0.2</v>
      </c>
      <c r="I159" s="46">
        <v>0</v>
      </c>
      <c r="J159" t="s">
        <v>62</v>
      </c>
      <c r="K159" s="2">
        <v>2</v>
      </c>
      <c r="L159" t="s">
        <v>94</v>
      </c>
      <c r="M159" t="s">
        <v>330</v>
      </c>
      <c r="N159" t="s">
        <v>199</v>
      </c>
      <c r="O159" t="s">
        <v>32</v>
      </c>
      <c r="P159" t="s">
        <v>46</v>
      </c>
      <c r="Q159" t="s">
        <v>34</v>
      </c>
      <c r="R159" s="1">
        <f t="shared" si="19"/>
        <v>40484</v>
      </c>
      <c r="T159" t="s">
        <v>34</v>
      </c>
      <c r="U159" s="2">
        <v>0</v>
      </c>
      <c r="V159" t="s">
        <v>200</v>
      </c>
      <c r="W159" t="s">
        <v>36</v>
      </c>
    </row>
    <row r="160" spans="1:23" ht="17.5" hidden="1" customHeight="1" x14ac:dyDescent="0.4">
      <c r="A160" s="2">
        <v>91089</v>
      </c>
      <c r="B160" s="1">
        <f t="shared" si="17"/>
        <v>43613</v>
      </c>
      <c r="C160" t="s">
        <v>196</v>
      </c>
      <c r="D160" t="s">
        <v>24</v>
      </c>
      <c r="E160" t="s">
        <v>38</v>
      </c>
      <c r="F160" t="s">
        <v>111</v>
      </c>
      <c r="G160" t="s">
        <v>40</v>
      </c>
      <c r="H160" s="46">
        <v>4.01</v>
      </c>
      <c r="I160" s="46">
        <v>0</v>
      </c>
      <c r="J160" t="s">
        <v>62</v>
      </c>
      <c r="K160" s="2">
        <v>2</v>
      </c>
      <c r="L160" t="s">
        <v>94</v>
      </c>
      <c r="M160" t="s">
        <v>330</v>
      </c>
      <c r="N160" t="s">
        <v>199</v>
      </c>
      <c r="O160" t="s">
        <v>32</v>
      </c>
      <c r="P160" t="s">
        <v>33</v>
      </c>
      <c r="Q160" t="s">
        <v>34</v>
      </c>
      <c r="R160" s="1">
        <f t="shared" si="19"/>
        <v>40484</v>
      </c>
      <c r="T160" t="s">
        <v>34</v>
      </c>
      <c r="U160" s="2">
        <v>0</v>
      </c>
      <c r="V160" t="s">
        <v>200</v>
      </c>
      <c r="W160" t="s">
        <v>36</v>
      </c>
    </row>
    <row r="161" spans="1:23" ht="17.5" hidden="1" customHeight="1" x14ac:dyDescent="0.4">
      <c r="A161" s="2">
        <v>91089</v>
      </c>
      <c r="B161" s="1">
        <f t="shared" si="17"/>
        <v>43613</v>
      </c>
      <c r="C161" t="s">
        <v>196</v>
      </c>
      <c r="D161" t="s">
        <v>24</v>
      </c>
      <c r="E161" t="s">
        <v>38</v>
      </c>
      <c r="F161" t="s">
        <v>111</v>
      </c>
      <c r="G161" t="s">
        <v>40</v>
      </c>
      <c r="H161" s="46">
        <v>4.01</v>
      </c>
      <c r="I161" s="46">
        <v>0</v>
      </c>
      <c r="J161" t="s">
        <v>62</v>
      </c>
      <c r="K161" s="2">
        <v>2</v>
      </c>
      <c r="L161" t="s">
        <v>94</v>
      </c>
      <c r="M161" t="s">
        <v>330</v>
      </c>
      <c r="N161" t="s">
        <v>199</v>
      </c>
      <c r="O161" t="s">
        <v>32</v>
      </c>
      <c r="P161" t="s">
        <v>33</v>
      </c>
      <c r="Q161" t="s">
        <v>34</v>
      </c>
      <c r="R161" s="1">
        <f t="shared" si="19"/>
        <v>40484</v>
      </c>
      <c r="T161" t="s">
        <v>34</v>
      </c>
      <c r="U161" s="2">
        <v>0</v>
      </c>
      <c r="V161" t="s">
        <v>200</v>
      </c>
      <c r="W161" t="s">
        <v>36</v>
      </c>
    </row>
    <row r="162" spans="1:23" ht="17.5" hidden="1" customHeight="1" x14ac:dyDescent="0.4">
      <c r="A162" s="2">
        <v>91089</v>
      </c>
      <c r="B162" s="1">
        <f t="shared" si="17"/>
        <v>43613</v>
      </c>
      <c r="C162" t="s">
        <v>196</v>
      </c>
      <c r="D162" t="s">
        <v>24</v>
      </c>
      <c r="E162" t="s">
        <v>38</v>
      </c>
      <c r="F162" t="s">
        <v>111</v>
      </c>
      <c r="G162" t="s">
        <v>40</v>
      </c>
      <c r="H162" s="46">
        <v>0.08</v>
      </c>
      <c r="I162" s="46">
        <v>0</v>
      </c>
      <c r="J162" t="s">
        <v>62</v>
      </c>
      <c r="K162" s="2">
        <v>2</v>
      </c>
      <c r="L162" t="s">
        <v>94</v>
      </c>
      <c r="M162" t="s">
        <v>330</v>
      </c>
      <c r="N162" t="s">
        <v>199</v>
      </c>
      <c r="O162" t="s">
        <v>32</v>
      </c>
      <c r="P162" t="s">
        <v>46</v>
      </c>
      <c r="Q162" t="s">
        <v>34</v>
      </c>
      <c r="R162" s="1">
        <f t="shared" si="19"/>
        <v>40484</v>
      </c>
      <c r="T162" t="s">
        <v>34</v>
      </c>
      <c r="U162" s="2">
        <v>0</v>
      </c>
      <c r="V162" t="s">
        <v>200</v>
      </c>
      <c r="W162" t="s">
        <v>36</v>
      </c>
    </row>
    <row r="163" spans="1:23" ht="17.5" hidden="1" customHeight="1" x14ac:dyDescent="0.4">
      <c r="A163" s="2">
        <v>91089</v>
      </c>
      <c r="B163" s="1">
        <f t="shared" si="17"/>
        <v>43613</v>
      </c>
      <c r="C163" t="s">
        <v>196</v>
      </c>
      <c r="D163" t="s">
        <v>24</v>
      </c>
      <c r="E163" t="s">
        <v>38</v>
      </c>
      <c r="F163" t="s">
        <v>111</v>
      </c>
      <c r="G163" t="s">
        <v>40</v>
      </c>
      <c r="H163" s="46">
        <v>0.08</v>
      </c>
      <c r="I163" s="46">
        <v>0</v>
      </c>
      <c r="J163" t="s">
        <v>62</v>
      </c>
      <c r="K163" s="2">
        <v>2</v>
      </c>
      <c r="L163" t="s">
        <v>94</v>
      </c>
      <c r="M163" t="s">
        <v>330</v>
      </c>
      <c r="N163" t="s">
        <v>199</v>
      </c>
      <c r="O163" t="s">
        <v>32</v>
      </c>
      <c r="P163" t="s">
        <v>46</v>
      </c>
      <c r="Q163" t="s">
        <v>34</v>
      </c>
      <c r="R163" s="1">
        <f t="shared" si="19"/>
        <v>40484</v>
      </c>
      <c r="T163" t="s">
        <v>34</v>
      </c>
      <c r="U163" s="2">
        <v>0</v>
      </c>
      <c r="V163" t="s">
        <v>200</v>
      </c>
      <c r="W163" t="s">
        <v>36</v>
      </c>
    </row>
    <row r="164" spans="1:23" ht="17.5" hidden="1" customHeight="1" x14ac:dyDescent="0.4">
      <c r="A164" s="2">
        <v>91128</v>
      </c>
      <c r="B164" s="1">
        <f t="shared" ref="B164:B173" si="20">DATE(2019,4,30)</f>
        <v>43585</v>
      </c>
      <c r="C164" t="s">
        <v>331</v>
      </c>
      <c r="D164" t="s">
        <v>24</v>
      </c>
      <c r="E164" t="s">
        <v>102</v>
      </c>
      <c r="F164" t="s">
        <v>332</v>
      </c>
      <c r="G164" t="s">
        <v>49</v>
      </c>
      <c r="H164" s="46">
        <v>17.7</v>
      </c>
      <c r="I164" s="46">
        <v>0</v>
      </c>
      <c r="J164" t="s">
        <v>333</v>
      </c>
      <c r="K164" s="2">
        <v>1</v>
      </c>
      <c r="L164" t="s">
        <v>94</v>
      </c>
      <c r="M164" t="s">
        <v>334</v>
      </c>
      <c r="N164" t="s">
        <v>240</v>
      </c>
      <c r="O164" t="s">
        <v>32</v>
      </c>
      <c r="P164" t="s">
        <v>33</v>
      </c>
      <c r="Q164" t="s">
        <v>34</v>
      </c>
      <c r="R164" s="1">
        <f>DATE(2011,2,22)</f>
        <v>40596</v>
      </c>
      <c r="T164" t="s">
        <v>34</v>
      </c>
      <c r="U164" s="2">
        <v>0</v>
      </c>
      <c r="V164" t="s">
        <v>241</v>
      </c>
      <c r="W164" t="s">
        <v>36</v>
      </c>
    </row>
    <row r="165" spans="1:23" ht="17.5" hidden="1" customHeight="1" x14ac:dyDescent="0.4">
      <c r="A165" s="2">
        <v>91128</v>
      </c>
      <c r="B165" s="1">
        <f t="shared" si="20"/>
        <v>43585</v>
      </c>
      <c r="C165" t="s">
        <v>331</v>
      </c>
      <c r="D165" t="s">
        <v>24</v>
      </c>
      <c r="E165" t="s">
        <v>102</v>
      </c>
      <c r="F165" t="s">
        <v>332</v>
      </c>
      <c r="G165" t="s">
        <v>49</v>
      </c>
      <c r="H165" s="46">
        <v>0.33</v>
      </c>
      <c r="I165" s="46">
        <v>0</v>
      </c>
      <c r="J165" t="s">
        <v>333</v>
      </c>
      <c r="K165" s="2">
        <v>1</v>
      </c>
      <c r="L165" t="s">
        <v>94</v>
      </c>
      <c r="M165" t="s">
        <v>334</v>
      </c>
      <c r="N165" t="s">
        <v>240</v>
      </c>
      <c r="O165" t="s">
        <v>32</v>
      </c>
      <c r="P165" t="s">
        <v>46</v>
      </c>
      <c r="Q165" t="s">
        <v>34</v>
      </c>
      <c r="R165" s="1">
        <f>DATE(2011,2,22)</f>
        <v>40596</v>
      </c>
      <c r="T165" t="s">
        <v>34</v>
      </c>
      <c r="U165" s="2">
        <v>0</v>
      </c>
      <c r="V165" t="s">
        <v>241</v>
      </c>
      <c r="W165" t="s">
        <v>36</v>
      </c>
    </row>
    <row r="166" spans="1:23" ht="17.5" hidden="1" customHeight="1" x14ac:dyDescent="0.4">
      <c r="A166" s="2">
        <v>91128</v>
      </c>
      <c r="B166" s="1">
        <f t="shared" si="20"/>
        <v>43585</v>
      </c>
      <c r="C166" t="s">
        <v>168</v>
      </c>
      <c r="D166" t="s">
        <v>24</v>
      </c>
      <c r="E166" t="s">
        <v>102</v>
      </c>
      <c r="F166" t="s">
        <v>169</v>
      </c>
      <c r="G166" t="s">
        <v>49</v>
      </c>
      <c r="H166" s="46">
        <v>37</v>
      </c>
      <c r="I166" s="46">
        <v>0</v>
      </c>
      <c r="J166" t="s">
        <v>333</v>
      </c>
      <c r="K166" s="2">
        <v>1</v>
      </c>
      <c r="L166" t="s">
        <v>94</v>
      </c>
      <c r="M166" t="s">
        <v>334</v>
      </c>
      <c r="N166" t="s">
        <v>240</v>
      </c>
      <c r="O166" t="s">
        <v>32</v>
      </c>
      <c r="P166" t="s">
        <v>33</v>
      </c>
      <c r="Q166" t="s">
        <v>34</v>
      </c>
      <c r="R166" s="1">
        <f>DATE(2011,3,2)</f>
        <v>40604</v>
      </c>
      <c r="T166" t="s">
        <v>34</v>
      </c>
      <c r="U166" s="2">
        <v>0</v>
      </c>
      <c r="V166" t="s">
        <v>241</v>
      </c>
      <c r="W166" t="s">
        <v>36</v>
      </c>
    </row>
    <row r="167" spans="1:23" ht="17.5" hidden="1" customHeight="1" x14ac:dyDescent="0.4">
      <c r="A167" s="2">
        <v>91128</v>
      </c>
      <c r="B167" s="1">
        <f t="shared" si="20"/>
        <v>43585</v>
      </c>
      <c r="C167" t="s">
        <v>168</v>
      </c>
      <c r="D167" t="s">
        <v>24</v>
      </c>
      <c r="E167" t="s">
        <v>102</v>
      </c>
      <c r="F167" t="s">
        <v>169</v>
      </c>
      <c r="G167" t="s">
        <v>49</v>
      </c>
      <c r="H167" s="46">
        <v>135.72</v>
      </c>
      <c r="I167" s="46">
        <v>0</v>
      </c>
      <c r="J167" t="s">
        <v>333</v>
      </c>
      <c r="K167" s="2">
        <v>1</v>
      </c>
      <c r="L167" t="s">
        <v>94</v>
      </c>
      <c r="M167" t="s">
        <v>334</v>
      </c>
      <c r="N167" t="s">
        <v>240</v>
      </c>
      <c r="O167" t="s">
        <v>32</v>
      </c>
      <c r="P167" t="s">
        <v>33</v>
      </c>
      <c r="Q167" t="s">
        <v>34</v>
      </c>
      <c r="R167" s="1">
        <f>DATE(2011,3,2)</f>
        <v>40604</v>
      </c>
      <c r="T167" t="s">
        <v>34</v>
      </c>
      <c r="U167" s="2">
        <v>0</v>
      </c>
      <c r="V167" t="s">
        <v>241</v>
      </c>
      <c r="W167" t="s">
        <v>36</v>
      </c>
    </row>
    <row r="168" spans="1:23" ht="17.5" hidden="1" customHeight="1" x14ac:dyDescent="0.4">
      <c r="A168" s="2">
        <v>91128</v>
      </c>
      <c r="B168" s="1">
        <f t="shared" si="20"/>
        <v>43585</v>
      </c>
      <c r="C168" t="s">
        <v>168</v>
      </c>
      <c r="D168" t="s">
        <v>24</v>
      </c>
      <c r="E168" t="s">
        <v>102</v>
      </c>
      <c r="F168" t="s">
        <v>169</v>
      </c>
      <c r="G168" t="s">
        <v>49</v>
      </c>
      <c r="H168" s="46">
        <v>81.05</v>
      </c>
      <c r="I168" s="46">
        <v>0</v>
      </c>
      <c r="J168" t="s">
        <v>333</v>
      </c>
      <c r="K168" s="2">
        <v>1</v>
      </c>
      <c r="L168" t="s">
        <v>94</v>
      </c>
      <c r="M168" t="s">
        <v>334</v>
      </c>
      <c r="N168" t="s">
        <v>240</v>
      </c>
      <c r="O168" t="s">
        <v>32</v>
      </c>
      <c r="P168" t="s">
        <v>33</v>
      </c>
      <c r="Q168" t="s">
        <v>34</v>
      </c>
      <c r="R168" s="1">
        <f>DATE(2011,3,2)</f>
        <v>40604</v>
      </c>
      <c r="T168" t="s">
        <v>34</v>
      </c>
      <c r="U168" s="2">
        <v>0</v>
      </c>
      <c r="V168" t="s">
        <v>241</v>
      </c>
      <c r="W168" t="s">
        <v>36</v>
      </c>
    </row>
    <row r="169" spans="1:23" ht="17.5" hidden="1" customHeight="1" x14ac:dyDescent="0.4">
      <c r="A169" s="2">
        <v>91128</v>
      </c>
      <c r="B169" s="1">
        <f t="shared" si="20"/>
        <v>43585</v>
      </c>
      <c r="C169" t="s">
        <v>274</v>
      </c>
      <c r="D169" t="s">
        <v>24</v>
      </c>
      <c r="E169" t="s">
        <v>102</v>
      </c>
      <c r="F169" t="s">
        <v>275</v>
      </c>
      <c r="G169" t="s">
        <v>49</v>
      </c>
      <c r="H169" s="46">
        <v>39.71</v>
      </c>
      <c r="I169" s="46">
        <v>0</v>
      </c>
      <c r="J169" t="s">
        <v>333</v>
      </c>
      <c r="K169" s="2">
        <v>1</v>
      </c>
      <c r="L169" t="s">
        <v>94</v>
      </c>
      <c r="M169" t="s">
        <v>334</v>
      </c>
      <c r="N169" t="s">
        <v>240</v>
      </c>
      <c r="O169" t="s">
        <v>32</v>
      </c>
      <c r="P169" t="s">
        <v>33</v>
      </c>
      <c r="Q169" t="s">
        <v>34</v>
      </c>
      <c r="R169" s="1">
        <f>DATE(2014,1,14)</f>
        <v>41653</v>
      </c>
      <c r="T169" t="s">
        <v>34</v>
      </c>
      <c r="U169" s="2">
        <v>0</v>
      </c>
      <c r="V169" t="s">
        <v>241</v>
      </c>
      <c r="W169" t="s">
        <v>36</v>
      </c>
    </row>
    <row r="170" spans="1:23" ht="17.5" hidden="1" customHeight="1" x14ac:dyDescent="0.4">
      <c r="A170" s="2">
        <v>91128</v>
      </c>
      <c r="B170" s="1">
        <f t="shared" si="20"/>
        <v>43585</v>
      </c>
      <c r="C170" t="s">
        <v>274</v>
      </c>
      <c r="D170" t="s">
        <v>24</v>
      </c>
      <c r="E170" t="s">
        <v>102</v>
      </c>
      <c r="F170" t="s">
        <v>275</v>
      </c>
      <c r="G170" t="s">
        <v>49</v>
      </c>
      <c r="H170" s="46">
        <v>5</v>
      </c>
      <c r="I170" s="46">
        <v>0</v>
      </c>
      <c r="J170" t="s">
        <v>333</v>
      </c>
      <c r="K170" s="2">
        <v>1</v>
      </c>
      <c r="L170" t="s">
        <v>94</v>
      </c>
      <c r="M170" t="s">
        <v>334</v>
      </c>
      <c r="N170" t="s">
        <v>240</v>
      </c>
      <c r="O170" t="s">
        <v>32</v>
      </c>
      <c r="P170" t="s">
        <v>33</v>
      </c>
      <c r="Q170" t="s">
        <v>34</v>
      </c>
      <c r="R170" s="1">
        <f>DATE(2014,1,14)</f>
        <v>41653</v>
      </c>
      <c r="T170" t="s">
        <v>34</v>
      </c>
      <c r="U170" s="2">
        <v>0</v>
      </c>
      <c r="V170" t="s">
        <v>241</v>
      </c>
      <c r="W170" t="s">
        <v>36</v>
      </c>
    </row>
    <row r="171" spans="1:23" ht="17.5" hidden="1" customHeight="1" x14ac:dyDescent="0.4">
      <c r="A171" s="2">
        <v>91128</v>
      </c>
      <c r="B171" s="1">
        <f t="shared" si="20"/>
        <v>43585</v>
      </c>
      <c r="C171" t="s">
        <v>274</v>
      </c>
      <c r="D171" t="s">
        <v>24</v>
      </c>
      <c r="E171" t="s">
        <v>102</v>
      </c>
      <c r="F171" t="s">
        <v>275</v>
      </c>
      <c r="G171" t="s">
        <v>49</v>
      </c>
      <c r="H171" s="46">
        <v>50.42</v>
      </c>
      <c r="I171" s="46">
        <v>0</v>
      </c>
      <c r="J171" t="s">
        <v>333</v>
      </c>
      <c r="K171" s="2">
        <v>1</v>
      </c>
      <c r="L171" t="s">
        <v>94</v>
      </c>
      <c r="M171" t="s">
        <v>334</v>
      </c>
      <c r="N171" t="s">
        <v>240</v>
      </c>
      <c r="O171" t="s">
        <v>32</v>
      </c>
      <c r="P171" t="s">
        <v>33</v>
      </c>
      <c r="Q171" t="s">
        <v>34</v>
      </c>
      <c r="R171" s="1">
        <f>DATE(2014,1,14)</f>
        <v>41653</v>
      </c>
      <c r="T171" t="s">
        <v>34</v>
      </c>
      <c r="U171" s="2">
        <v>0</v>
      </c>
      <c r="V171" t="s">
        <v>241</v>
      </c>
      <c r="W171" t="s">
        <v>36</v>
      </c>
    </row>
    <row r="172" spans="1:23" ht="17.5" hidden="1" customHeight="1" x14ac:dyDescent="0.4">
      <c r="A172" s="2">
        <v>91128</v>
      </c>
      <c r="B172" s="1">
        <f t="shared" si="20"/>
        <v>43585</v>
      </c>
      <c r="C172" t="s">
        <v>274</v>
      </c>
      <c r="D172" t="s">
        <v>24</v>
      </c>
      <c r="E172" t="s">
        <v>102</v>
      </c>
      <c r="F172" t="s">
        <v>275</v>
      </c>
      <c r="G172" t="s">
        <v>49</v>
      </c>
      <c r="H172" s="46">
        <v>6.98</v>
      </c>
      <c r="I172" s="46">
        <v>0</v>
      </c>
      <c r="J172" t="s">
        <v>333</v>
      </c>
      <c r="K172" s="2">
        <v>1</v>
      </c>
      <c r="L172" t="s">
        <v>94</v>
      </c>
      <c r="M172" t="s">
        <v>334</v>
      </c>
      <c r="N172" t="s">
        <v>240</v>
      </c>
      <c r="O172" t="s">
        <v>32</v>
      </c>
      <c r="P172" t="s">
        <v>33</v>
      </c>
      <c r="Q172" t="s">
        <v>34</v>
      </c>
      <c r="R172" s="1">
        <f>DATE(2014,1,14)</f>
        <v>41653</v>
      </c>
      <c r="T172" t="s">
        <v>34</v>
      </c>
      <c r="U172" s="2">
        <v>0</v>
      </c>
      <c r="V172" t="s">
        <v>241</v>
      </c>
      <c r="W172" t="s">
        <v>36</v>
      </c>
    </row>
    <row r="173" spans="1:23" ht="17.5" hidden="1" customHeight="1" x14ac:dyDescent="0.4">
      <c r="A173" s="2">
        <v>91128</v>
      </c>
      <c r="B173" s="1">
        <f t="shared" si="20"/>
        <v>43585</v>
      </c>
      <c r="C173" t="s">
        <v>274</v>
      </c>
      <c r="D173" t="s">
        <v>24</v>
      </c>
      <c r="E173" t="s">
        <v>102</v>
      </c>
      <c r="F173" t="s">
        <v>275</v>
      </c>
      <c r="G173" t="s">
        <v>49</v>
      </c>
      <c r="H173" s="46">
        <v>0.75</v>
      </c>
      <c r="I173" s="46">
        <v>0</v>
      </c>
      <c r="J173" t="s">
        <v>333</v>
      </c>
      <c r="K173" s="2">
        <v>1</v>
      </c>
      <c r="L173" t="s">
        <v>94</v>
      </c>
      <c r="M173" t="s">
        <v>334</v>
      </c>
      <c r="N173" t="s">
        <v>240</v>
      </c>
      <c r="O173" t="s">
        <v>32</v>
      </c>
      <c r="P173" t="s">
        <v>46</v>
      </c>
      <c r="Q173" t="s">
        <v>34</v>
      </c>
      <c r="R173" s="1">
        <f>DATE(2014,1,14)</f>
        <v>41653</v>
      </c>
      <c r="T173" t="s">
        <v>34</v>
      </c>
      <c r="U173" s="2">
        <v>0</v>
      </c>
      <c r="V173" t="s">
        <v>241</v>
      </c>
      <c r="W173" t="s">
        <v>36</v>
      </c>
    </row>
    <row r="174" spans="1:23" ht="17.5" hidden="1" customHeight="1" x14ac:dyDescent="0.4">
      <c r="A174" s="2">
        <v>91138</v>
      </c>
      <c r="B174" s="1">
        <f t="shared" ref="B174:B188" si="21">DATE(2019,5,31)</f>
        <v>43616</v>
      </c>
      <c r="C174" t="s">
        <v>335</v>
      </c>
      <c r="D174" t="s">
        <v>24</v>
      </c>
      <c r="E174" t="s">
        <v>161</v>
      </c>
      <c r="F174" t="s">
        <v>336</v>
      </c>
      <c r="G174" t="s">
        <v>68</v>
      </c>
      <c r="H174" s="46">
        <v>416.5</v>
      </c>
      <c r="I174" s="46">
        <v>0</v>
      </c>
      <c r="J174" t="s">
        <v>62</v>
      </c>
      <c r="K174" s="2">
        <v>2</v>
      </c>
      <c r="L174" t="s">
        <v>94</v>
      </c>
      <c r="M174" t="s">
        <v>337</v>
      </c>
      <c r="N174" t="s">
        <v>338</v>
      </c>
      <c r="O174" t="s">
        <v>32</v>
      </c>
      <c r="P174" t="s">
        <v>33</v>
      </c>
      <c r="Q174" t="s">
        <v>34</v>
      </c>
      <c r="R174" s="1">
        <f>DATE(2013,6,17)</f>
        <v>41442</v>
      </c>
      <c r="T174" t="s">
        <v>34</v>
      </c>
      <c r="U174" s="2">
        <v>0</v>
      </c>
      <c r="V174" t="s">
        <v>339</v>
      </c>
      <c r="W174" t="s">
        <v>36</v>
      </c>
    </row>
    <row r="175" spans="1:23" ht="17.5" hidden="1" customHeight="1" x14ac:dyDescent="0.4">
      <c r="A175" s="2">
        <v>91138</v>
      </c>
      <c r="B175" s="1">
        <f t="shared" si="21"/>
        <v>43616</v>
      </c>
      <c r="C175" t="s">
        <v>335</v>
      </c>
      <c r="D175" t="s">
        <v>24</v>
      </c>
      <c r="E175" t="s">
        <v>161</v>
      </c>
      <c r="F175" t="s">
        <v>336</v>
      </c>
      <c r="G175" t="s">
        <v>68</v>
      </c>
      <c r="H175" s="46">
        <v>7.87</v>
      </c>
      <c r="I175" s="46">
        <v>0</v>
      </c>
      <c r="J175" t="s">
        <v>62</v>
      </c>
      <c r="K175" s="2">
        <v>2</v>
      </c>
      <c r="L175" t="s">
        <v>94</v>
      </c>
      <c r="M175" t="s">
        <v>337</v>
      </c>
      <c r="N175" t="s">
        <v>338</v>
      </c>
      <c r="O175" t="s">
        <v>32</v>
      </c>
      <c r="P175" t="s">
        <v>46</v>
      </c>
      <c r="Q175" t="s">
        <v>34</v>
      </c>
      <c r="R175" s="1">
        <f>DATE(2013,6,17)</f>
        <v>41442</v>
      </c>
      <c r="T175" t="s">
        <v>34</v>
      </c>
      <c r="U175" s="2">
        <v>0</v>
      </c>
      <c r="V175" t="s">
        <v>339</v>
      </c>
      <c r="W175" t="s">
        <v>36</v>
      </c>
    </row>
    <row r="176" spans="1:23" ht="17.5" hidden="1" customHeight="1" x14ac:dyDescent="0.4">
      <c r="A176" s="2">
        <v>91138</v>
      </c>
      <c r="B176" s="1">
        <f t="shared" si="21"/>
        <v>43616</v>
      </c>
      <c r="C176" t="s">
        <v>340</v>
      </c>
      <c r="D176" t="s">
        <v>24</v>
      </c>
      <c r="E176" t="s">
        <v>341</v>
      </c>
      <c r="F176" t="s">
        <v>84</v>
      </c>
      <c r="G176" t="s">
        <v>68</v>
      </c>
      <c r="H176" s="46">
        <v>149.6</v>
      </c>
      <c r="I176" s="46">
        <v>0</v>
      </c>
      <c r="J176" t="s">
        <v>62</v>
      </c>
      <c r="K176" s="2">
        <v>2</v>
      </c>
      <c r="L176" t="s">
        <v>94</v>
      </c>
      <c r="M176" t="s">
        <v>337</v>
      </c>
      <c r="N176" t="s">
        <v>338</v>
      </c>
      <c r="O176" t="s">
        <v>32</v>
      </c>
      <c r="P176" t="s">
        <v>33</v>
      </c>
      <c r="Q176" t="s">
        <v>34</v>
      </c>
      <c r="R176" s="1">
        <f t="shared" ref="R176:R181" si="22">DATE(2019,3,26)</f>
        <v>43550</v>
      </c>
      <c r="T176" t="s">
        <v>34</v>
      </c>
      <c r="U176" s="2">
        <v>0</v>
      </c>
      <c r="V176" t="s">
        <v>339</v>
      </c>
      <c r="W176" t="s">
        <v>36</v>
      </c>
    </row>
    <row r="177" spans="1:23" ht="17.5" hidden="1" customHeight="1" x14ac:dyDescent="0.4">
      <c r="A177" s="2">
        <v>91138</v>
      </c>
      <c r="B177" s="1">
        <f t="shared" si="21"/>
        <v>43616</v>
      </c>
      <c r="C177" t="s">
        <v>340</v>
      </c>
      <c r="D177" t="s">
        <v>24</v>
      </c>
      <c r="E177" t="s">
        <v>341</v>
      </c>
      <c r="F177" t="s">
        <v>84</v>
      </c>
      <c r="G177" t="s">
        <v>68</v>
      </c>
      <c r="H177" s="46">
        <v>2.83</v>
      </c>
      <c r="I177" s="46">
        <v>0</v>
      </c>
      <c r="J177" t="s">
        <v>62</v>
      </c>
      <c r="K177" s="2">
        <v>2</v>
      </c>
      <c r="L177" t="s">
        <v>94</v>
      </c>
      <c r="M177" t="s">
        <v>337</v>
      </c>
      <c r="N177" t="s">
        <v>338</v>
      </c>
      <c r="O177" t="s">
        <v>32</v>
      </c>
      <c r="P177" t="s">
        <v>46</v>
      </c>
      <c r="Q177" t="s">
        <v>34</v>
      </c>
      <c r="R177" s="1">
        <f t="shared" si="22"/>
        <v>43550</v>
      </c>
      <c r="T177" t="s">
        <v>34</v>
      </c>
      <c r="U177" s="2">
        <v>0</v>
      </c>
      <c r="V177" t="s">
        <v>339</v>
      </c>
      <c r="W177" t="s">
        <v>36</v>
      </c>
    </row>
    <row r="178" spans="1:23" ht="17.5" hidden="1" customHeight="1" x14ac:dyDescent="0.4">
      <c r="A178" s="2">
        <v>91139</v>
      </c>
      <c r="B178" s="1">
        <f t="shared" si="21"/>
        <v>43616</v>
      </c>
      <c r="C178" t="s">
        <v>340</v>
      </c>
      <c r="D178" t="s">
        <v>24</v>
      </c>
      <c r="E178" t="s">
        <v>341</v>
      </c>
      <c r="F178" t="s">
        <v>84</v>
      </c>
      <c r="G178" t="s">
        <v>68</v>
      </c>
      <c r="H178" s="46">
        <v>74.8</v>
      </c>
      <c r="I178" s="46">
        <v>0</v>
      </c>
      <c r="J178" t="s">
        <v>62</v>
      </c>
      <c r="K178" s="2">
        <v>2</v>
      </c>
      <c r="L178" t="s">
        <v>94</v>
      </c>
      <c r="M178" t="s">
        <v>342</v>
      </c>
      <c r="N178" t="s">
        <v>338</v>
      </c>
      <c r="O178" t="s">
        <v>32</v>
      </c>
      <c r="P178" t="s">
        <v>33</v>
      </c>
      <c r="Q178" t="s">
        <v>34</v>
      </c>
      <c r="R178" s="1">
        <f t="shared" si="22"/>
        <v>43550</v>
      </c>
      <c r="T178" t="s">
        <v>34</v>
      </c>
      <c r="U178" s="2">
        <v>0</v>
      </c>
      <c r="V178" t="s">
        <v>339</v>
      </c>
      <c r="W178" t="s">
        <v>36</v>
      </c>
    </row>
    <row r="179" spans="1:23" ht="17.5" hidden="1" customHeight="1" x14ac:dyDescent="0.4">
      <c r="A179" s="2">
        <v>91139</v>
      </c>
      <c r="B179" s="1">
        <f t="shared" si="21"/>
        <v>43616</v>
      </c>
      <c r="C179" t="s">
        <v>340</v>
      </c>
      <c r="D179" t="s">
        <v>24</v>
      </c>
      <c r="E179" t="s">
        <v>341</v>
      </c>
      <c r="F179" t="s">
        <v>84</v>
      </c>
      <c r="G179" t="s">
        <v>68</v>
      </c>
      <c r="H179" s="46">
        <v>1.41</v>
      </c>
      <c r="I179" s="46">
        <v>0</v>
      </c>
      <c r="J179" t="s">
        <v>62</v>
      </c>
      <c r="K179" s="2">
        <v>2</v>
      </c>
      <c r="L179" t="s">
        <v>94</v>
      </c>
      <c r="M179" t="s">
        <v>342</v>
      </c>
      <c r="N179" t="s">
        <v>338</v>
      </c>
      <c r="O179" t="s">
        <v>32</v>
      </c>
      <c r="P179" t="s">
        <v>46</v>
      </c>
      <c r="Q179" t="s">
        <v>34</v>
      </c>
      <c r="R179" s="1">
        <f t="shared" si="22"/>
        <v>43550</v>
      </c>
      <c r="T179" t="s">
        <v>34</v>
      </c>
      <c r="U179" s="2">
        <v>0</v>
      </c>
      <c r="V179" t="s">
        <v>339</v>
      </c>
      <c r="W179" t="s">
        <v>36</v>
      </c>
    </row>
    <row r="180" spans="1:23" ht="17.5" hidden="1" customHeight="1" x14ac:dyDescent="0.4">
      <c r="A180" s="2">
        <v>91140</v>
      </c>
      <c r="B180" s="1">
        <f t="shared" si="21"/>
        <v>43616</v>
      </c>
      <c r="C180" t="s">
        <v>340</v>
      </c>
      <c r="D180" t="s">
        <v>24</v>
      </c>
      <c r="E180" t="s">
        <v>341</v>
      </c>
      <c r="F180" t="s">
        <v>84</v>
      </c>
      <c r="G180" t="s">
        <v>68</v>
      </c>
      <c r="H180" s="46">
        <v>74.8</v>
      </c>
      <c r="I180" s="46">
        <v>0</v>
      </c>
      <c r="J180" t="s">
        <v>62</v>
      </c>
      <c r="K180" s="2">
        <v>2</v>
      </c>
      <c r="L180" t="s">
        <v>94</v>
      </c>
      <c r="M180" t="s">
        <v>343</v>
      </c>
      <c r="N180" t="s">
        <v>338</v>
      </c>
      <c r="O180" t="s">
        <v>32</v>
      </c>
      <c r="P180" t="s">
        <v>33</v>
      </c>
      <c r="Q180" t="s">
        <v>34</v>
      </c>
      <c r="R180" s="1">
        <f t="shared" si="22"/>
        <v>43550</v>
      </c>
      <c r="T180" t="s">
        <v>34</v>
      </c>
      <c r="U180" s="2">
        <v>0</v>
      </c>
      <c r="V180" t="s">
        <v>339</v>
      </c>
      <c r="W180" t="s">
        <v>36</v>
      </c>
    </row>
    <row r="181" spans="1:23" ht="17.5" hidden="1" customHeight="1" x14ac:dyDescent="0.4">
      <c r="A181" s="2">
        <v>91140</v>
      </c>
      <c r="B181" s="1">
        <f t="shared" si="21"/>
        <v>43616</v>
      </c>
      <c r="C181" t="s">
        <v>340</v>
      </c>
      <c r="D181" t="s">
        <v>24</v>
      </c>
      <c r="E181" t="s">
        <v>341</v>
      </c>
      <c r="F181" t="s">
        <v>84</v>
      </c>
      <c r="G181" t="s">
        <v>68</v>
      </c>
      <c r="H181" s="46">
        <v>1.41</v>
      </c>
      <c r="I181" s="46">
        <v>0</v>
      </c>
      <c r="J181" t="s">
        <v>62</v>
      </c>
      <c r="K181" s="2">
        <v>2</v>
      </c>
      <c r="L181" t="s">
        <v>94</v>
      </c>
      <c r="M181" t="s">
        <v>343</v>
      </c>
      <c r="N181" t="s">
        <v>338</v>
      </c>
      <c r="O181" t="s">
        <v>32</v>
      </c>
      <c r="P181" t="s">
        <v>46</v>
      </c>
      <c r="Q181" t="s">
        <v>34</v>
      </c>
      <c r="R181" s="1">
        <f t="shared" si="22"/>
        <v>43550</v>
      </c>
      <c r="T181" t="s">
        <v>34</v>
      </c>
      <c r="U181" s="2">
        <v>0</v>
      </c>
      <c r="V181" t="s">
        <v>339</v>
      </c>
      <c r="W181" t="s">
        <v>36</v>
      </c>
    </row>
    <row r="182" spans="1:23" ht="17.5" hidden="1" customHeight="1" x14ac:dyDescent="0.4">
      <c r="A182" s="2">
        <v>91150</v>
      </c>
      <c r="B182" s="1">
        <f t="shared" si="21"/>
        <v>43616</v>
      </c>
      <c r="C182" t="s">
        <v>174</v>
      </c>
      <c r="D182" t="s">
        <v>24</v>
      </c>
      <c r="E182" t="s">
        <v>139</v>
      </c>
      <c r="F182" t="s">
        <v>58</v>
      </c>
      <c r="G182" t="s">
        <v>141</v>
      </c>
      <c r="H182" s="46">
        <v>1318.67</v>
      </c>
      <c r="I182" s="46">
        <v>0</v>
      </c>
      <c r="J182" t="s">
        <v>344</v>
      </c>
      <c r="K182" s="2">
        <v>2</v>
      </c>
      <c r="L182" t="s">
        <v>94</v>
      </c>
      <c r="M182" t="s">
        <v>345</v>
      </c>
      <c r="N182" t="s">
        <v>187</v>
      </c>
      <c r="O182" t="s">
        <v>32</v>
      </c>
      <c r="P182" t="s">
        <v>33</v>
      </c>
      <c r="Q182" t="s">
        <v>34</v>
      </c>
      <c r="R182" s="1">
        <f>DATE(2012,2,1)</f>
        <v>40940</v>
      </c>
      <c r="T182" t="s">
        <v>34</v>
      </c>
      <c r="U182" s="2">
        <v>0</v>
      </c>
      <c r="V182" t="s">
        <v>189</v>
      </c>
      <c r="W182" t="s">
        <v>36</v>
      </c>
    </row>
    <row r="183" spans="1:23" ht="17.5" hidden="1" customHeight="1" x14ac:dyDescent="0.4">
      <c r="A183" s="2">
        <v>91150</v>
      </c>
      <c r="B183" s="1">
        <f t="shared" si="21"/>
        <v>43616</v>
      </c>
      <c r="C183" t="s">
        <v>174</v>
      </c>
      <c r="D183" t="s">
        <v>24</v>
      </c>
      <c r="E183" t="s">
        <v>139</v>
      </c>
      <c r="F183" t="s">
        <v>58</v>
      </c>
      <c r="G183" t="s">
        <v>141</v>
      </c>
      <c r="H183" s="46">
        <v>28.96</v>
      </c>
      <c r="I183" s="46">
        <v>0</v>
      </c>
      <c r="J183" t="s">
        <v>344</v>
      </c>
      <c r="K183" s="2">
        <v>2</v>
      </c>
      <c r="L183" t="s">
        <v>94</v>
      </c>
      <c r="M183" t="s">
        <v>345</v>
      </c>
      <c r="N183" t="s">
        <v>187</v>
      </c>
      <c r="O183" t="s">
        <v>32</v>
      </c>
      <c r="P183" t="s">
        <v>33</v>
      </c>
      <c r="Q183" t="s">
        <v>34</v>
      </c>
      <c r="R183" s="1">
        <f>DATE(2012,2,1)</f>
        <v>40940</v>
      </c>
      <c r="T183" t="s">
        <v>34</v>
      </c>
      <c r="U183" s="2">
        <v>0</v>
      </c>
      <c r="V183" t="s">
        <v>189</v>
      </c>
      <c r="W183" t="s">
        <v>36</v>
      </c>
    </row>
    <row r="184" spans="1:23" ht="17.5" hidden="1" customHeight="1" x14ac:dyDescent="0.4">
      <c r="A184" s="2">
        <v>91150</v>
      </c>
      <c r="B184" s="1">
        <f t="shared" si="21"/>
        <v>43616</v>
      </c>
      <c r="C184" t="s">
        <v>174</v>
      </c>
      <c r="D184" t="s">
        <v>24</v>
      </c>
      <c r="E184" t="s">
        <v>139</v>
      </c>
      <c r="F184" t="s">
        <v>58</v>
      </c>
      <c r="G184" t="s">
        <v>141</v>
      </c>
      <c r="H184" s="46">
        <v>24.93</v>
      </c>
      <c r="I184" s="46">
        <v>0</v>
      </c>
      <c r="J184" t="s">
        <v>344</v>
      </c>
      <c r="K184" s="2">
        <v>2</v>
      </c>
      <c r="L184" t="s">
        <v>94</v>
      </c>
      <c r="M184" t="s">
        <v>345</v>
      </c>
      <c r="N184" t="s">
        <v>187</v>
      </c>
      <c r="O184" t="s">
        <v>32</v>
      </c>
      <c r="P184" t="s">
        <v>46</v>
      </c>
      <c r="Q184" t="s">
        <v>34</v>
      </c>
      <c r="R184" s="1">
        <f>DATE(2012,2,1)</f>
        <v>40940</v>
      </c>
      <c r="T184" t="s">
        <v>34</v>
      </c>
      <c r="U184" s="2">
        <v>0</v>
      </c>
      <c r="V184" t="s">
        <v>189</v>
      </c>
      <c r="W184" t="s">
        <v>36</v>
      </c>
    </row>
    <row r="185" spans="1:23" ht="17.5" hidden="1" customHeight="1" x14ac:dyDescent="0.4">
      <c r="A185" s="2">
        <v>91150</v>
      </c>
      <c r="B185" s="1">
        <f t="shared" si="21"/>
        <v>43616</v>
      </c>
      <c r="C185" t="s">
        <v>174</v>
      </c>
      <c r="D185" t="s">
        <v>24</v>
      </c>
      <c r="E185" t="s">
        <v>139</v>
      </c>
      <c r="F185" t="s">
        <v>58</v>
      </c>
      <c r="G185" t="s">
        <v>141</v>
      </c>
      <c r="H185" s="46">
        <v>0.55000000000000004</v>
      </c>
      <c r="I185" s="46">
        <v>0</v>
      </c>
      <c r="J185" t="s">
        <v>344</v>
      </c>
      <c r="K185" s="2">
        <v>2</v>
      </c>
      <c r="L185" t="s">
        <v>94</v>
      </c>
      <c r="M185" t="s">
        <v>345</v>
      </c>
      <c r="N185" t="s">
        <v>187</v>
      </c>
      <c r="O185" t="s">
        <v>32</v>
      </c>
      <c r="P185" t="s">
        <v>46</v>
      </c>
      <c r="Q185" t="s">
        <v>34</v>
      </c>
      <c r="R185" s="1">
        <f>DATE(2012,2,1)</f>
        <v>40940</v>
      </c>
      <c r="T185" t="s">
        <v>34</v>
      </c>
      <c r="U185" s="2">
        <v>0</v>
      </c>
      <c r="V185" t="s">
        <v>189</v>
      </c>
      <c r="W185" t="s">
        <v>36</v>
      </c>
    </row>
    <row r="186" spans="1:23" ht="17.5" hidden="1" customHeight="1" x14ac:dyDescent="0.4">
      <c r="A186" s="2">
        <v>91152</v>
      </c>
      <c r="B186" s="1">
        <f t="shared" si="21"/>
        <v>43616</v>
      </c>
      <c r="C186" t="s">
        <v>346</v>
      </c>
      <c r="D186" t="s">
        <v>24</v>
      </c>
      <c r="E186" t="s">
        <v>347</v>
      </c>
      <c r="F186" t="s">
        <v>127</v>
      </c>
      <c r="G186" t="s">
        <v>348</v>
      </c>
      <c r="H186" s="46">
        <v>105</v>
      </c>
      <c r="I186" s="46">
        <v>0</v>
      </c>
      <c r="J186" t="s">
        <v>62</v>
      </c>
      <c r="K186" s="2">
        <v>2</v>
      </c>
      <c r="L186" t="s">
        <v>94</v>
      </c>
      <c r="M186" t="s">
        <v>349</v>
      </c>
      <c r="N186" t="s">
        <v>350</v>
      </c>
      <c r="O186" t="s">
        <v>32</v>
      </c>
      <c r="P186" t="s">
        <v>33</v>
      </c>
      <c r="Q186" t="s">
        <v>34</v>
      </c>
      <c r="R186" s="1">
        <f>DATE(2011,2,17)</f>
        <v>40591</v>
      </c>
      <c r="T186" t="s">
        <v>34</v>
      </c>
      <c r="U186" s="2">
        <v>0</v>
      </c>
      <c r="V186" t="s">
        <v>351</v>
      </c>
      <c r="W186" t="s">
        <v>36</v>
      </c>
    </row>
    <row r="187" spans="1:23" ht="17.5" hidden="1" customHeight="1" x14ac:dyDescent="0.4">
      <c r="A187" s="2">
        <v>91160</v>
      </c>
      <c r="B187" s="1">
        <f t="shared" si="21"/>
        <v>43616</v>
      </c>
      <c r="C187" t="s">
        <v>352</v>
      </c>
      <c r="D187" t="s">
        <v>24</v>
      </c>
      <c r="E187" t="s">
        <v>353</v>
      </c>
      <c r="F187" t="s">
        <v>354</v>
      </c>
      <c r="G187" t="s">
        <v>348</v>
      </c>
      <c r="H187" s="46">
        <v>7860</v>
      </c>
      <c r="I187" s="46">
        <v>0</v>
      </c>
      <c r="J187" t="s">
        <v>355</v>
      </c>
      <c r="K187" s="2">
        <v>2</v>
      </c>
      <c r="L187" t="s">
        <v>94</v>
      </c>
      <c r="M187" t="s">
        <v>356</v>
      </c>
      <c r="N187" t="s">
        <v>357</v>
      </c>
      <c r="O187" t="s">
        <v>32</v>
      </c>
      <c r="P187" t="s">
        <v>33</v>
      </c>
      <c r="Q187" t="s">
        <v>34</v>
      </c>
      <c r="R187" s="1">
        <f>DATE(2010,11,2)</f>
        <v>40484</v>
      </c>
      <c r="T187" t="s">
        <v>34</v>
      </c>
      <c r="U187" s="2">
        <v>0</v>
      </c>
      <c r="V187" t="s">
        <v>358</v>
      </c>
      <c r="W187" t="s">
        <v>36</v>
      </c>
    </row>
    <row r="188" spans="1:23" ht="17.5" hidden="1" customHeight="1" x14ac:dyDescent="0.4">
      <c r="A188" s="2">
        <v>91160</v>
      </c>
      <c r="B188" s="1">
        <f t="shared" si="21"/>
        <v>43616</v>
      </c>
      <c r="C188" t="s">
        <v>352</v>
      </c>
      <c r="D188" t="s">
        <v>24</v>
      </c>
      <c r="E188" t="s">
        <v>353</v>
      </c>
      <c r="F188" t="s">
        <v>354</v>
      </c>
      <c r="G188" t="s">
        <v>348</v>
      </c>
      <c r="H188" s="46">
        <v>148.57</v>
      </c>
      <c r="I188" s="46">
        <v>0</v>
      </c>
      <c r="J188" t="s">
        <v>355</v>
      </c>
      <c r="K188" s="2">
        <v>2</v>
      </c>
      <c r="L188" t="s">
        <v>94</v>
      </c>
      <c r="M188" t="s">
        <v>356</v>
      </c>
      <c r="N188" t="s">
        <v>357</v>
      </c>
      <c r="O188" t="s">
        <v>32</v>
      </c>
      <c r="P188" t="s">
        <v>46</v>
      </c>
      <c r="Q188" t="s">
        <v>34</v>
      </c>
      <c r="R188" s="1">
        <f>DATE(2010,11,2)</f>
        <v>40484</v>
      </c>
      <c r="T188" t="s">
        <v>34</v>
      </c>
      <c r="U188" s="2">
        <v>0</v>
      </c>
      <c r="V188" t="s">
        <v>358</v>
      </c>
      <c r="W188" t="s">
        <v>36</v>
      </c>
    </row>
    <row r="189" spans="1:23" ht="17.5" hidden="1" customHeight="1" x14ac:dyDescent="0.4">
      <c r="A189" s="2">
        <v>91238</v>
      </c>
      <c r="B189" s="1">
        <f>DATE(2019,5,9)</f>
        <v>43594</v>
      </c>
      <c r="C189" t="s">
        <v>359</v>
      </c>
      <c r="D189" t="s">
        <v>24</v>
      </c>
      <c r="E189" t="s">
        <v>360</v>
      </c>
      <c r="F189" t="s">
        <v>84</v>
      </c>
      <c r="G189" t="s">
        <v>49</v>
      </c>
      <c r="H189" s="46">
        <v>37837.5</v>
      </c>
      <c r="I189" s="46">
        <v>0</v>
      </c>
      <c r="J189" t="s">
        <v>62</v>
      </c>
      <c r="K189" s="2">
        <v>2</v>
      </c>
      <c r="L189" t="s">
        <v>94</v>
      </c>
      <c r="M189" t="s">
        <v>361</v>
      </c>
      <c r="N189" t="s">
        <v>362</v>
      </c>
      <c r="O189" t="s">
        <v>32</v>
      </c>
      <c r="P189" t="s">
        <v>33</v>
      </c>
      <c r="Q189" t="s">
        <v>34</v>
      </c>
      <c r="R189" s="1">
        <f>DATE(2018,10,25)</f>
        <v>43398</v>
      </c>
      <c r="T189" t="s">
        <v>34</v>
      </c>
      <c r="U189" s="2">
        <v>0</v>
      </c>
      <c r="V189" t="s">
        <v>363</v>
      </c>
      <c r="W189" t="s">
        <v>36</v>
      </c>
    </row>
    <row r="190" spans="1:23" ht="17.5" hidden="1" customHeight="1" x14ac:dyDescent="0.4">
      <c r="A190" s="2">
        <v>91238</v>
      </c>
      <c r="B190" s="1">
        <f>DATE(2019,5,9)</f>
        <v>43594</v>
      </c>
      <c r="C190" t="s">
        <v>359</v>
      </c>
      <c r="D190" t="s">
        <v>24</v>
      </c>
      <c r="E190" t="s">
        <v>360</v>
      </c>
      <c r="F190" t="s">
        <v>84</v>
      </c>
      <c r="G190" t="s">
        <v>49</v>
      </c>
      <c r="H190" s="46">
        <v>715.21</v>
      </c>
      <c r="I190" s="46">
        <v>0</v>
      </c>
      <c r="J190" t="s">
        <v>62</v>
      </c>
      <c r="K190" s="2">
        <v>2</v>
      </c>
      <c r="L190" t="s">
        <v>94</v>
      </c>
      <c r="M190" t="s">
        <v>361</v>
      </c>
      <c r="N190" t="s">
        <v>362</v>
      </c>
      <c r="O190" t="s">
        <v>32</v>
      </c>
      <c r="P190" t="s">
        <v>46</v>
      </c>
      <c r="Q190" t="s">
        <v>34</v>
      </c>
      <c r="R190" s="1">
        <f>DATE(2018,10,25)</f>
        <v>43398</v>
      </c>
      <c r="T190" t="s">
        <v>34</v>
      </c>
      <c r="U190" s="2">
        <v>0</v>
      </c>
      <c r="V190" t="s">
        <v>363</v>
      </c>
      <c r="W190" t="s">
        <v>36</v>
      </c>
    </row>
    <row r="191" spans="1:23" ht="17.5" hidden="1" customHeight="1" x14ac:dyDescent="0.4">
      <c r="A191" s="2">
        <v>91244</v>
      </c>
      <c r="B191" s="1">
        <f t="shared" ref="B191:B209" si="23">DATE(2019,6,4)</f>
        <v>43620</v>
      </c>
      <c r="C191" t="s">
        <v>59</v>
      </c>
      <c r="D191" t="s">
        <v>24</v>
      </c>
      <c r="E191" t="s">
        <v>60</v>
      </c>
      <c r="F191" t="s">
        <v>39</v>
      </c>
      <c r="G191" t="s">
        <v>61</v>
      </c>
      <c r="H191" s="46">
        <v>171.19</v>
      </c>
      <c r="I191" s="46">
        <v>0</v>
      </c>
      <c r="J191" t="s">
        <v>62</v>
      </c>
      <c r="K191" s="2">
        <v>3</v>
      </c>
      <c r="L191" t="s">
        <v>94</v>
      </c>
      <c r="M191" t="s">
        <v>270</v>
      </c>
      <c r="N191" t="s">
        <v>364</v>
      </c>
      <c r="O191" t="s">
        <v>32</v>
      </c>
      <c r="P191" t="s">
        <v>33</v>
      </c>
      <c r="Q191" t="s">
        <v>34</v>
      </c>
      <c r="R191" s="1">
        <f>DATE(2011,2,22)</f>
        <v>40596</v>
      </c>
      <c r="T191" t="s">
        <v>34</v>
      </c>
      <c r="U191" s="2">
        <v>0</v>
      </c>
      <c r="V191" t="s">
        <v>365</v>
      </c>
      <c r="W191" t="s">
        <v>36</v>
      </c>
    </row>
    <row r="192" spans="1:23" ht="17.5" hidden="1" customHeight="1" x14ac:dyDescent="0.4">
      <c r="A192" s="2">
        <v>91244</v>
      </c>
      <c r="B192" s="1">
        <f t="shared" si="23"/>
        <v>43620</v>
      </c>
      <c r="C192" t="s">
        <v>59</v>
      </c>
      <c r="D192" t="s">
        <v>24</v>
      </c>
      <c r="E192" t="s">
        <v>60</v>
      </c>
      <c r="F192" t="s">
        <v>39</v>
      </c>
      <c r="G192" t="s">
        <v>61</v>
      </c>
      <c r="H192" s="46">
        <v>3.24</v>
      </c>
      <c r="I192" s="46">
        <v>0</v>
      </c>
      <c r="J192" t="s">
        <v>62</v>
      </c>
      <c r="K192" s="2">
        <v>3</v>
      </c>
      <c r="L192" t="s">
        <v>94</v>
      </c>
      <c r="M192" t="s">
        <v>270</v>
      </c>
      <c r="N192" t="s">
        <v>364</v>
      </c>
      <c r="O192" t="s">
        <v>32</v>
      </c>
      <c r="P192" t="s">
        <v>46</v>
      </c>
      <c r="Q192" t="s">
        <v>34</v>
      </c>
      <c r="R192" s="1">
        <f>DATE(2011,2,22)</f>
        <v>40596</v>
      </c>
      <c r="T192" t="s">
        <v>34</v>
      </c>
      <c r="U192" s="2">
        <v>0</v>
      </c>
      <c r="V192" t="s">
        <v>365</v>
      </c>
      <c r="W192" t="s">
        <v>36</v>
      </c>
    </row>
    <row r="193" spans="1:23" ht="17.5" hidden="1" customHeight="1" x14ac:dyDescent="0.4">
      <c r="A193" s="2">
        <v>91245</v>
      </c>
      <c r="B193" s="1">
        <f t="shared" si="23"/>
        <v>43620</v>
      </c>
      <c r="C193" t="s">
        <v>59</v>
      </c>
      <c r="D193" t="s">
        <v>24</v>
      </c>
      <c r="E193" t="s">
        <v>60</v>
      </c>
      <c r="F193" t="s">
        <v>39</v>
      </c>
      <c r="G193" t="s">
        <v>61</v>
      </c>
      <c r="H193" s="46">
        <v>95.48</v>
      </c>
      <c r="I193" s="46">
        <v>0</v>
      </c>
      <c r="J193" t="s">
        <v>62</v>
      </c>
      <c r="K193" s="2">
        <v>3</v>
      </c>
      <c r="L193" t="s">
        <v>94</v>
      </c>
      <c r="M193" t="s">
        <v>366</v>
      </c>
      <c r="N193" t="s">
        <v>364</v>
      </c>
      <c r="O193" t="s">
        <v>32</v>
      </c>
      <c r="P193" t="s">
        <v>33</v>
      </c>
      <c r="Q193" t="s">
        <v>34</v>
      </c>
      <c r="R193" s="1">
        <f>DATE(2011,2,22)</f>
        <v>40596</v>
      </c>
      <c r="T193" t="s">
        <v>34</v>
      </c>
      <c r="U193" s="2">
        <v>0</v>
      </c>
      <c r="V193" t="s">
        <v>365</v>
      </c>
      <c r="W193" t="s">
        <v>36</v>
      </c>
    </row>
    <row r="194" spans="1:23" ht="17.5" hidden="1" customHeight="1" x14ac:dyDescent="0.4">
      <c r="A194" s="2">
        <v>91245</v>
      </c>
      <c r="B194" s="1">
        <f t="shared" si="23"/>
        <v>43620</v>
      </c>
      <c r="C194" t="s">
        <v>59</v>
      </c>
      <c r="D194" t="s">
        <v>24</v>
      </c>
      <c r="E194" t="s">
        <v>60</v>
      </c>
      <c r="F194" t="s">
        <v>39</v>
      </c>
      <c r="G194" t="s">
        <v>61</v>
      </c>
      <c r="H194" s="46">
        <v>1.8</v>
      </c>
      <c r="I194" s="46">
        <v>0</v>
      </c>
      <c r="J194" t="s">
        <v>62</v>
      </c>
      <c r="K194" s="2">
        <v>3</v>
      </c>
      <c r="L194" t="s">
        <v>94</v>
      </c>
      <c r="M194" t="s">
        <v>366</v>
      </c>
      <c r="N194" t="s">
        <v>364</v>
      </c>
      <c r="O194" t="s">
        <v>32</v>
      </c>
      <c r="P194" t="s">
        <v>46</v>
      </c>
      <c r="Q194" t="s">
        <v>34</v>
      </c>
      <c r="R194" s="1">
        <f>DATE(2011,2,22)</f>
        <v>40596</v>
      </c>
      <c r="T194" t="s">
        <v>34</v>
      </c>
      <c r="U194" s="2">
        <v>0</v>
      </c>
      <c r="V194" t="s">
        <v>365</v>
      </c>
      <c r="W194" t="s">
        <v>36</v>
      </c>
    </row>
    <row r="195" spans="1:23" ht="17.5" hidden="1" customHeight="1" x14ac:dyDescent="0.4">
      <c r="A195" s="2">
        <v>91247</v>
      </c>
      <c r="B195" s="1">
        <f t="shared" si="23"/>
        <v>43620</v>
      </c>
      <c r="C195" t="s">
        <v>179</v>
      </c>
      <c r="D195" t="s">
        <v>24</v>
      </c>
      <c r="E195" t="s">
        <v>133</v>
      </c>
      <c r="F195" t="s">
        <v>75</v>
      </c>
      <c r="G195" t="s">
        <v>27</v>
      </c>
      <c r="H195" s="46">
        <v>366.85</v>
      </c>
      <c r="I195" s="46">
        <v>0</v>
      </c>
      <c r="J195" t="s">
        <v>62</v>
      </c>
      <c r="K195" s="2">
        <v>3</v>
      </c>
      <c r="L195" t="s">
        <v>94</v>
      </c>
      <c r="M195" t="s">
        <v>367</v>
      </c>
      <c r="N195" t="s">
        <v>182</v>
      </c>
      <c r="O195" t="s">
        <v>32</v>
      </c>
      <c r="P195" t="s">
        <v>33</v>
      </c>
      <c r="Q195" t="s">
        <v>34</v>
      </c>
      <c r="R195" s="1">
        <f t="shared" ref="R195:R201" si="24">DATE(2010,11,2)</f>
        <v>40484</v>
      </c>
      <c r="T195" t="s">
        <v>34</v>
      </c>
      <c r="U195" s="2">
        <v>0</v>
      </c>
      <c r="V195" t="s">
        <v>183</v>
      </c>
      <c r="W195" t="s">
        <v>36</v>
      </c>
    </row>
    <row r="196" spans="1:23" ht="17.5" hidden="1" customHeight="1" x14ac:dyDescent="0.4">
      <c r="A196" s="2">
        <v>91247</v>
      </c>
      <c r="B196" s="1">
        <f t="shared" si="23"/>
        <v>43620</v>
      </c>
      <c r="C196" t="s">
        <v>179</v>
      </c>
      <c r="D196" t="s">
        <v>24</v>
      </c>
      <c r="E196" t="s">
        <v>133</v>
      </c>
      <c r="F196" t="s">
        <v>75</v>
      </c>
      <c r="G196" t="s">
        <v>27</v>
      </c>
      <c r="H196" s="46">
        <v>158.9</v>
      </c>
      <c r="I196" s="46">
        <v>0</v>
      </c>
      <c r="J196" t="s">
        <v>62</v>
      </c>
      <c r="K196" s="2">
        <v>3</v>
      </c>
      <c r="L196" t="s">
        <v>94</v>
      </c>
      <c r="M196" t="s">
        <v>367</v>
      </c>
      <c r="N196" t="s">
        <v>182</v>
      </c>
      <c r="O196" t="s">
        <v>32</v>
      </c>
      <c r="P196" t="s">
        <v>33</v>
      </c>
      <c r="Q196" t="s">
        <v>34</v>
      </c>
      <c r="R196" s="1">
        <f t="shared" si="24"/>
        <v>40484</v>
      </c>
      <c r="T196" t="s">
        <v>34</v>
      </c>
      <c r="U196" s="2">
        <v>0</v>
      </c>
      <c r="V196" t="s">
        <v>183</v>
      </c>
      <c r="W196" t="s">
        <v>36</v>
      </c>
    </row>
    <row r="197" spans="1:23" ht="17.5" hidden="1" customHeight="1" x14ac:dyDescent="0.4">
      <c r="A197" s="2">
        <v>91247</v>
      </c>
      <c r="B197" s="1">
        <f t="shared" si="23"/>
        <v>43620</v>
      </c>
      <c r="C197" t="s">
        <v>179</v>
      </c>
      <c r="D197" t="s">
        <v>24</v>
      </c>
      <c r="E197" t="s">
        <v>133</v>
      </c>
      <c r="F197" t="s">
        <v>75</v>
      </c>
      <c r="G197" t="s">
        <v>27</v>
      </c>
      <c r="H197" s="46">
        <v>6.93</v>
      </c>
      <c r="I197" s="46">
        <v>0</v>
      </c>
      <c r="J197" t="s">
        <v>62</v>
      </c>
      <c r="K197" s="2">
        <v>3</v>
      </c>
      <c r="L197" t="s">
        <v>94</v>
      </c>
      <c r="M197" t="s">
        <v>367</v>
      </c>
      <c r="N197" t="s">
        <v>182</v>
      </c>
      <c r="O197" t="s">
        <v>32</v>
      </c>
      <c r="P197" t="s">
        <v>46</v>
      </c>
      <c r="Q197" t="s">
        <v>34</v>
      </c>
      <c r="R197" s="1">
        <f t="shared" si="24"/>
        <v>40484</v>
      </c>
      <c r="T197" t="s">
        <v>34</v>
      </c>
      <c r="U197" s="2">
        <v>0</v>
      </c>
      <c r="V197" t="s">
        <v>183</v>
      </c>
      <c r="W197" t="s">
        <v>36</v>
      </c>
    </row>
    <row r="198" spans="1:23" ht="17.5" hidden="1" customHeight="1" x14ac:dyDescent="0.4">
      <c r="A198" s="2">
        <v>91247</v>
      </c>
      <c r="B198" s="1">
        <f t="shared" si="23"/>
        <v>43620</v>
      </c>
      <c r="C198" t="s">
        <v>179</v>
      </c>
      <c r="D198" t="s">
        <v>24</v>
      </c>
      <c r="E198" t="s">
        <v>133</v>
      </c>
      <c r="F198" t="s">
        <v>75</v>
      </c>
      <c r="G198" t="s">
        <v>27</v>
      </c>
      <c r="H198" s="46">
        <v>3</v>
      </c>
      <c r="I198" s="46">
        <v>0</v>
      </c>
      <c r="J198" t="s">
        <v>62</v>
      </c>
      <c r="K198" s="2">
        <v>3</v>
      </c>
      <c r="L198" t="s">
        <v>94</v>
      </c>
      <c r="M198" t="s">
        <v>367</v>
      </c>
      <c r="N198" t="s">
        <v>182</v>
      </c>
      <c r="O198" t="s">
        <v>32</v>
      </c>
      <c r="P198" t="s">
        <v>46</v>
      </c>
      <c r="Q198" t="s">
        <v>34</v>
      </c>
      <c r="R198" s="1">
        <f t="shared" si="24"/>
        <v>40484</v>
      </c>
      <c r="T198" t="s">
        <v>34</v>
      </c>
      <c r="U198" s="2">
        <v>0</v>
      </c>
      <c r="V198" t="s">
        <v>183</v>
      </c>
      <c r="W198" t="s">
        <v>36</v>
      </c>
    </row>
    <row r="199" spans="1:23" ht="17.5" hidden="1" customHeight="1" x14ac:dyDescent="0.4">
      <c r="A199" s="2">
        <v>91247</v>
      </c>
      <c r="B199" s="1">
        <f t="shared" si="23"/>
        <v>43620</v>
      </c>
      <c r="C199" t="s">
        <v>368</v>
      </c>
      <c r="D199" t="s">
        <v>24</v>
      </c>
      <c r="E199" t="s">
        <v>133</v>
      </c>
      <c r="F199" t="s">
        <v>39</v>
      </c>
      <c r="G199" t="s">
        <v>27</v>
      </c>
      <c r="H199" s="46">
        <v>12.65</v>
      </c>
      <c r="I199" s="46">
        <v>0</v>
      </c>
      <c r="J199" t="s">
        <v>62</v>
      </c>
      <c r="K199" s="2">
        <v>3</v>
      </c>
      <c r="L199" t="s">
        <v>94</v>
      </c>
      <c r="M199" t="s">
        <v>367</v>
      </c>
      <c r="N199" t="s">
        <v>182</v>
      </c>
      <c r="O199" t="s">
        <v>32</v>
      </c>
      <c r="P199" t="s">
        <v>33</v>
      </c>
      <c r="Q199" t="s">
        <v>34</v>
      </c>
      <c r="R199" s="1">
        <f t="shared" si="24"/>
        <v>40484</v>
      </c>
      <c r="T199" t="s">
        <v>34</v>
      </c>
      <c r="U199" s="2">
        <v>0</v>
      </c>
      <c r="V199" t="s">
        <v>183</v>
      </c>
      <c r="W199" t="s">
        <v>36</v>
      </c>
    </row>
    <row r="200" spans="1:23" ht="17.5" hidden="1" customHeight="1" x14ac:dyDescent="0.4">
      <c r="A200" s="2">
        <v>91247</v>
      </c>
      <c r="B200" s="1">
        <f t="shared" si="23"/>
        <v>43620</v>
      </c>
      <c r="C200" t="s">
        <v>368</v>
      </c>
      <c r="D200" t="s">
        <v>24</v>
      </c>
      <c r="E200" t="s">
        <v>133</v>
      </c>
      <c r="F200" t="s">
        <v>39</v>
      </c>
      <c r="G200" t="s">
        <v>27</v>
      </c>
      <c r="H200" s="46">
        <v>0.24</v>
      </c>
      <c r="I200" s="46">
        <v>0</v>
      </c>
      <c r="J200" t="s">
        <v>62</v>
      </c>
      <c r="K200" s="2">
        <v>3</v>
      </c>
      <c r="L200" t="s">
        <v>94</v>
      </c>
      <c r="M200" t="s">
        <v>367</v>
      </c>
      <c r="N200" t="s">
        <v>182</v>
      </c>
      <c r="O200" t="s">
        <v>32</v>
      </c>
      <c r="P200" t="s">
        <v>46</v>
      </c>
      <c r="Q200" t="s">
        <v>34</v>
      </c>
      <c r="R200" s="1">
        <f t="shared" si="24"/>
        <v>40484</v>
      </c>
      <c r="T200" t="s">
        <v>34</v>
      </c>
      <c r="U200" s="2">
        <v>0</v>
      </c>
      <c r="V200" t="s">
        <v>183</v>
      </c>
      <c r="W200" t="s">
        <v>36</v>
      </c>
    </row>
    <row r="201" spans="1:23" ht="17.5" hidden="1" customHeight="1" x14ac:dyDescent="0.4">
      <c r="A201" s="2">
        <v>91248</v>
      </c>
      <c r="B201" s="1">
        <f t="shared" si="23"/>
        <v>43620</v>
      </c>
      <c r="C201" t="s">
        <v>369</v>
      </c>
      <c r="D201" t="s">
        <v>24</v>
      </c>
      <c r="E201" t="s">
        <v>139</v>
      </c>
      <c r="F201" t="s">
        <v>75</v>
      </c>
      <c r="G201" t="s">
        <v>141</v>
      </c>
      <c r="H201" s="46">
        <v>244.99</v>
      </c>
      <c r="I201" s="46">
        <v>0</v>
      </c>
      <c r="J201" t="s">
        <v>62</v>
      </c>
      <c r="K201" s="2">
        <v>3</v>
      </c>
      <c r="L201" t="s">
        <v>94</v>
      </c>
      <c r="M201" t="s">
        <v>370</v>
      </c>
      <c r="N201" t="s">
        <v>371</v>
      </c>
      <c r="O201" t="s">
        <v>32</v>
      </c>
      <c r="P201" t="s">
        <v>33</v>
      </c>
      <c r="Q201" t="s">
        <v>34</v>
      </c>
      <c r="R201" s="1">
        <f t="shared" si="24"/>
        <v>40484</v>
      </c>
      <c r="T201" t="s">
        <v>34</v>
      </c>
      <c r="U201" s="2">
        <v>0</v>
      </c>
      <c r="V201" t="s">
        <v>372</v>
      </c>
      <c r="W201" t="s">
        <v>36</v>
      </c>
    </row>
    <row r="202" spans="1:23" ht="17.5" hidden="1" customHeight="1" x14ac:dyDescent="0.4">
      <c r="A202" s="2">
        <v>91249</v>
      </c>
      <c r="B202" s="1">
        <f t="shared" si="23"/>
        <v>43620</v>
      </c>
      <c r="C202" t="s">
        <v>373</v>
      </c>
      <c r="D202" t="s">
        <v>24</v>
      </c>
      <c r="E202" t="s">
        <v>322</v>
      </c>
      <c r="F202" t="s">
        <v>56</v>
      </c>
      <c r="G202" t="s">
        <v>61</v>
      </c>
      <c r="H202" s="46">
        <v>40</v>
      </c>
      <c r="I202" s="46">
        <v>0</v>
      </c>
      <c r="J202" t="s">
        <v>62</v>
      </c>
      <c r="K202" s="2">
        <v>3</v>
      </c>
      <c r="L202" t="s">
        <v>94</v>
      </c>
      <c r="M202" t="s">
        <v>374</v>
      </c>
      <c r="N202" t="s">
        <v>375</v>
      </c>
      <c r="O202" t="s">
        <v>32</v>
      </c>
      <c r="P202" t="s">
        <v>33</v>
      </c>
      <c r="Q202" t="s">
        <v>34</v>
      </c>
      <c r="R202" s="1">
        <f>DATE(2014,5,30)</f>
        <v>41789</v>
      </c>
      <c r="T202" t="s">
        <v>34</v>
      </c>
      <c r="U202" s="2">
        <v>0</v>
      </c>
      <c r="V202" t="s">
        <v>376</v>
      </c>
      <c r="W202" t="s">
        <v>36</v>
      </c>
    </row>
    <row r="203" spans="1:23" ht="17.5" hidden="1" customHeight="1" x14ac:dyDescent="0.4">
      <c r="A203" s="2">
        <v>91250</v>
      </c>
      <c r="B203" s="1">
        <f t="shared" si="23"/>
        <v>43620</v>
      </c>
      <c r="C203" t="s">
        <v>377</v>
      </c>
      <c r="D203" t="s">
        <v>24</v>
      </c>
      <c r="E203" t="s">
        <v>110</v>
      </c>
      <c r="F203" t="s">
        <v>56</v>
      </c>
      <c r="G203" t="s">
        <v>40</v>
      </c>
      <c r="H203" s="46">
        <v>153.91</v>
      </c>
      <c r="I203" s="46">
        <v>0</v>
      </c>
      <c r="J203" t="s">
        <v>62</v>
      </c>
      <c r="K203" s="2">
        <v>3</v>
      </c>
      <c r="L203" t="s">
        <v>94</v>
      </c>
      <c r="M203" t="s">
        <v>378</v>
      </c>
      <c r="N203" t="s">
        <v>375</v>
      </c>
      <c r="O203" t="s">
        <v>32</v>
      </c>
      <c r="P203" t="s">
        <v>33</v>
      </c>
      <c r="Q203" t="s">
        <v>34</v>
      </c>
      <c r="R203" s="1">
        <f>DATE(2010,11,2)</f>
        <v>40484</v>
      </c>
      <c r="T203" t="s">
        <v>34</v>
      </c>
      <c r="U203" s="2">
        <v>0</v>
      </c>
      <c r="V203" t="s">
        <v>376</v>
      </c>
      <c r="W203" t="s">
        <v>36</v>
      </c>
    </row>
    <row r="204" spans="1:23" ht="17.5" hidden="1" customHeight="1" x14ac:dyDescent="0.4">
      <c r="A204" s="2">
        <v>91251</v>
      </c>
      <c r="B204" s="1">
        <f t="shared" si="23"/>
        <v>43620</v>
      </c>
      <c r="C204" t="s">
        <v>59</v>
      </c>
      <c r="D204" t="s">
        <v>24</v>
      </c>
      <c r="E204" t="s">
        <v>60</v>
      </c>
      <c r="F204" t="s">
        <v>39</v>
      </c>
      <c r="G204" t="s">
        <v>61</v>
      </c>
      <c r="H204" s="46">
        <v>90.26</v>
      </c>
      <c r="I204" s="46">
        <v>0</v>
      </c>
      <c r="J204" t="s">
        <v>62</v>
      </c>
      <c r="K204" s="2">
        <v>3</v>
      </c>
      <c r="L204" t="s">
        <v>94</v>
      </c>
      <c r="M204" t="s">
        <v>370</v>
      </c>
      <c r="N204" t="s">
        <v>379</v>
      </c>
      <c r="O204" t="s">
        <v>32</v>
      </c>
      <c r="P204" t="s">
        <v>33</v>
      </c>
      <c r="Q204" t="s">
        <v>34</v>
      </c>
      <c r="R204" s="1">
        <f>DATE(2011,2,22)</f>
        <v>40596</v>
      </c>
      <c r="T204" t="s">
        <v>34</v>
      </c>
      <c r="U204" s="2">
        <v>0</v>
      </c>
      <c r="V204" t="s">
        <v>380</v>
      </c>
      <c r="W204" t="s">
        <v>36</v>
      </c>
    </row>
    <row r="205" spans="1:23" ht="17.5" hidden="1" customHeight="1" x14ac:dyDescent="0.4">
      <c r="A205" s="2">
        <v>91253</v>
      </c>
      <c r="B205" s="1">
        <f t="shared" si="23"/>
        <v>43620</v>
      </c>
      <c r="C205" t="s">
        <v>381</v>
      </c>
      <c r="D205" t="s">
        <v>24</v>
      </c>
      <c r="E205" t="s">
        <v>102</v>
      </c>
      <c r="F205" t="s">
        <v>39</v>
      </c>
      <c r="G205" t="s">
        <v>49</v>
      </c>
      <c r="H205" s="46">
        <v>29.08</v>
      </c>
      <c r="I205" s="46">
        <v>0</v>
      </c>
      <c r="J205" t="s">
        <v>62</v>
      </c>
      <c r="K205" s="2">
        <v>3</v>
      </c>
      <c r="L205" t="s">
        <v>94</v>
      </c>
      <c r="M205" t="s">
        <v>382</v>
      </c>
      <c r="N205" t="s">
        <v>333</v>
      </c>
      <c r="O205" t="s">
        <v>32</v>
      </c>
      <c r="P205" t="s">
        <v>33</v>
      </c>
      <c r="Q205" t="s">
        <v>34</v>
      </c>
      <c r="R205" s="1">
        <f>DATE(2010,11,2)</f>
        <v>40484</v>
      </c>
      <c r="T205" t="s">
        <v>34</v>
      </c>
      <c r="U205" s="2">
        <v>0</v>
      </c>
      <c r="V205" t="s">
        <v>383</v>
      </c>
      <c r="W205" t="s">
        <v>36</v>
      </c>
    </row>
    <row r="206" spans="1:23" ht="17.5" hidden="1" customHeight="1" x14ac:dyDescent="0.4">
      <c r="A206" s="2">
        <v>91253</v>
      </c>
      <c r="B206" s="1">
        <f t="shared" si="23"/>
        <v>43620</v>
      </c>
      <c r="C206" t="s">
        <v>381</v>
      </c>
      <c r="D206" t="s">
        <v>24</v>
      </c>
      <c r="E206" t="s">
        <v>102</v>
      </c>
      <c r="F206" t="s">
        <v>39</v>
      </c>
      <c r="G206" t="s">
        <v>49</v>
      </c>
      <c r="H206" s="46">
        <v>0.55000000000000004</v>
      </c>
      <c r="I206" s="46">
        <v>0</v>
      </c>
      <c r="J206" t="s">
        <v>62</v>
      </c>
      <c r="K206" s="2">
        <v>3</v>
      </c>
      <c r="L206" t="s">
        <v>94</v>
      </c>
      <c r="M206" t="s">
        <v>382</v>
      </c>
      <c r="N206" t="s">
        <v>333</v>
      </c>
      <c r="O206" t="s">
        <v>32</v>
      </c>
      <c r="P206" t="s">
        <v>46</v>
      </c>
      <c r="Q206" t="s">
        <v>34</v>
      </c>
      <c r="R206" s="1">
        <f>DATE(2010,11,2)</f>
        <v>40484</v>
      </c>
      <c r="T206" t="s">
        <v>34</v>
      </c>
      <c r="U206" s="2">
        <v>0</v>
      </c>
      <c r="V206" t="s">
        <v>383</v>
      </c>
      <c r="W206" t="s">
        <v>36</v>
      </c>
    </row>
    <row r="207" spans="1:23" ht="17.5" hidden="1" customHeight="1" x14ac:dyDescent="0.4">
      <c r="A207" s="2">
        <v>91254</v>
      </c>
      <c r="B207" s="1">
        <f t="shared" si="23"/>
        <v>43620</v>
      </c>
      <c r="C207" t="s">
        <v>384</v>
      </c>
      <c r="D207" t="s">
        <v>24</v>
      </c>
      <c r="E207" t="s">
        <v>341</v>
      </c>
      <c r="F207" t="s">
        <v>385</v>
      </c>
      <c r="G207" t="s">
        <v>68</v>
      </c>
      <c r="H207" s="46">
        <v>481.91</v>
      </c>
      <c r="I207" s="46">
        <v>0</v>
      </c>
      <c r="J207" t="s">
        <v>62</v>
      </c>
      <c r="K207" s="2">
        <v>3</v>
      </c>
      <c r="L207" t="s">
        <v>94</v>
      </c>
      <c r="M207" t="s">
        <v>386</v>
      </c>
      <c r="N207" t="s">
        <v>81</v>
      </c>
      <c r="O207" t="s">
        <v>32</v>
      </c>
      <c r="P207" t="s">
        <v>33</v>
      </c>
      <c r="Q207" t="s">
        <v>34</v>
      </c>
      <c r="R207" s="1">
        <f>DATE(2013,7,17)</f>
        <v>41472</v>
      </c>
      <c r="T207" t="s">
        <v>34</v>
      </c>
      <c r="U207" s="2">
        <v>0</v>
      </c>
      <c r="V207" t="s">
        <v>82</v>
      </c>
      <c r="W207" t="s">
        <v>36</v>
      </c>
    </row>
    <row r="208" spans="1:23" ht="17.5" hidden="1" customHeight="1" x14ac:dyDescent="0.4">
      <c r="A208" s="2">
        <v>91254</v>
      </c>
      <c r="B208" s="1">
        <f t="shared" si="23"/>
        <v>43620</v>
      </c>
      <c r="C208" t="s">
        <v>384</v>
      </c>
      <c r="D208" t="s">
        <v>24</v>
      </c>
      <c r="E208" t="s">
        <v>341</v>
      </c>
      <c r="F208" t="s">
        <v>385</v>
      </c>
      <c r="G208" t="s">
        <v>68</v>
      </c>
      <c r="H208" s="46">
        <v>65.34</v>
      </c>
      <c r="I208" s="46">
        <v>0</v>
      </c>
      <c r="J208" t="s">
        <v>62</v>
      </c>
      <c r="K208" s="2">
        <v>3</v>
      </c>
      <c r="L208" t="s">
        <v>94</v>
      </c>
      <c r="M208" t="s">
        <v>386</v>
      </c>
      <c r="N208" t="s">
        <v>81</v>
      </c>
      <c r="O208" t="s">
        <v>32</v>
      </c>
      <c r="P208" t="s">
        <v>33</v>
      </c>
      <c r="Q208" t="s">
        <v>34</v>
      </c>
      <c r="R208" s="1">
        <f>DATE(2013,7,17)</f>
        <v>41472</v>
      </c>
      <c r="T208" t="s">
        <v>34</v>
      </c>
      <c r="U208" s="2">
        <v>0</v>
      </c>
      <c r="V208" t="s">
        <v>82</v>
      </c>
      <c r="W208" t="s">
        <v>36</v>
      </c>
    </row>
    <row r="209" spans="1:23" ht="17.5" hidden="1" customHeight="1" x14ac:dyDescent="0.4">
      <c r="A209" s="2">
        <v>91254</v>
      </c>
      <c r="B209" s="1">
        <f t="shared" si="23"/>
        <v>43620</v>
      </c>
      <c r="C209" t="s">
        <v>384</v>
      </c>
      <c r="D209" t="s">
        <v>24</v>
      </c>
      <c r="E209" t="s">
        <v>341</v>
      </c>
      <c r="F209" t="s">
        <v>385</v>
      </c>
      <c r="G209" t="s">
        <v>68</v>
      </c>
      <c r="H209" s="46">
        <v>9.11</v>
      </c>
      <c r="I209" s="46">
        <v>0</v>
      </c>
      <c r="J209" t="s">
        <v>62</v>
      </c>
      <c r="K209" s="2">
        <v>3</v>
      </c>
      <c r="L209" t="s">
        <v>94</v>
      </c>
      <c r="M209" t="s">
        <v>386</v>
      </c>
      <c r="N209" t="s">
        <v>81</v>
      </c>
      <c r="O209" t="s">
        <v>32</v>
      </c>
      <c r="P209" t="s">
        <v>46</v>
      </c>
      <c r="Q209" t="s">
        <v>34</v>
      </c>
      <c r="R209" s="1">
        <f>DATE(2013,7,17)</f>
        <v>41472</v>
      </c>
      <c r="T209" t="s">
        <v>34</v>
      </c>
      <c r="U209" s="2">
        <v>0</v>
      </c>
      <c r="V209" t="s">
        <v>82</v>
      </c>
      <c r="W209" t="s">
        <v>36</v>
      </c>
    </row>
    <row r="210" spans="1:23" ht="17.5" hidden="1" customHeight="1" x14ac:dyDescent="0.4">
      <c r="A210" s="2">
        <v>91263</v>
      </c>
      <c r="B210" s="1">
        <f>DATE(2019,6,6)</f>
        <v>43622</v>
      </c>
      <c r="C210" t="s">
        <v>23</v>
      </c>
      <c r="D210" t="s">
        <v>24</v>
      </c>
      <c r="E210" t="s">
        <v>25</v>
      </c>
      <c r="F210" t="s">
        <v>26</v>
      </c>
      <c r="G210" t="s">
        <v>27</v>
      </c>
      <c r="H210" s="46">
        <v>75</v>
      </c>
      <c r="I210" s="46">
        <v>0</v>
      </c>
      <c r="J210" t="s">
        <v>62</v>
      </c>
      <c r="K210" s="2">
        <v>3</v>
      </c>
      <c r="L210" t="s">
        <v>94</v>
      </c>
      <c r="M210" t="s">
        <v>387</v>
      </c>
      <c r="N210" t="s">
        <v>31</v>
      </c>
      <c r="O210" t="s">
        <v>32</v>
      </c>
      <c r="P210" t="s">
        <v>33</v>
      </c>
      <c r="Q210" t="s">
        <v>34</v>
      </c>
      <c r="R210" s="1">
        <f>DATE(2013,4,12)</f>
        <v>41376</v>
      </c>
      <c r="T210" t="s">
        <v>34</v>
      </c>
      <c r="U210" s="2">
        <v>0</v>
      </c>
      <c r="V210" t="s">
        <v>35</v>
      </c>
      <c r="W210" t="s">
        <v>36</v>
      </c>
    </row>
    <row r="211" spans="1:23" ht="17.5" hidden="1" customHeight="1" x14ac:dyDescent="0.4">
      <c r="A211" s="2">
        <v>91277</v>
      </c>
      <c r="B211" s="1">
        <f t="shared" ref="B211:B242" si="25">DATE(2019,5,31)</f>
        <v>43616</v>
      </c>
      <c r="C211" t="s">
        <v>388</v>
      </c>
      <c r="D211" t="s">
        <v>24</v>
      </c>
      <c r="E211" t="s">
        <v>110</v>
      </c>
      <c r="F211" t="s">
        <v>127</v>
      </c>
      <c r="G211" t="s">
        <v>40</v>
      </c>
      <c r="H211" s="46">
        <v>275</v>
      </c>
      <c r="I211" s="46">
        <v>0</v>
      </c>
      <c r="J211" t="s">
        <v>62</v>
      </c>
      <c r="K211" s="2">
        <v>2</v>
      </c>
      <c r="L211" t="s">
        <v>94</v>
      </c>
      <c r="M211" t="s">
        <v>382</v>
      </c>
      <c r="N211" t="s">
        <v>389</v>
      </c>
      <c r="O211" t="s">
        <v>32</v>
      </c>
      <c r="P211" t="s">
        <v>33</v>
      </c>
      <c r="Q211" t="s">
        <v>34</v>
      </c>
      <c r="R211" s="1">
        <f t="shared" ref="R211:R221" si="26">DATE(2010,11,2)</f>
        <v>40484</v>
      </c>
      <c r="T211" t="s">
        <v>34</v>
      </c>
      <c r="U211" s="2">
        <v>0</v>
      </c>
      <c r="V211" t="s">
        <v>390</v>
      </c>
      <c r="W211" t="s">
        <v>36</v>
      </c>
    </row>
    <row r="212" spans="1:23" ht="17.5" hidden="1" customHeight="1" x14ac:dyDescent="0.4">
      <c r="A212" s="2">
        <v>91278</v>
      </c>
      <c r="B212" s="1">
        <f t="shared" si="25"/>
        <v>43616</v>
      </c>
      <c r="C212" t="s">
        <v>202</v>
      </c>
      <c r="D212" t="s">
        <v>24</v>
      </c>
      <c r="E212" t="s">
        <v>48</v>
      </c>
      <c r="F212" t="s">
        <v>111</v>
      </c>
      <c r="G212" t="s">
        <v>49</v>
      </c>
      <c r="H212" s="46">
        <v>4.01</v>
      </c>
      <c r="I212" s="46">
        <v>0</v>
      </c>
      <c r="J212" t="s">
        <v>62</v>
      </c>
      <c r="K212" s="2">
        <v>2</v>
      </c>
      <c r="L212" t="s">
        <v>94</v>
      </c>
      <c r="M212" t="s">
        <v>391</v>
      </c>
      <c r="N212" t="s">
        <v>199</v>
      </c>
      <c r="O212" t="s">
        <v>32</v>
      </c>
      <c r="P212" t="s">
        <v>33</v>
      </c>
      <c r="Q212" t="s">
        <v>34</v>
      </c>
      <c r="R212" s="1">
        <f t="shared" si="26"/>
        <v>40484</v>
      </c>
      <c r="T212" t="s">
        <v>34</v>
      </c>
      <c r="U212" s="2">
        <v>0</v>
      </c>
      <c r="V212" t="s">
        <v>200</v>
      </c>
      <c r="W212" t="s">
        <v>36</v>
      </c>
    </row>
    <row r="213" spans="1:23" ht="17.5" hidden="1" customHeight="1" x14ac:dyDescent="0.4">
      <c r="A213" s="2">
        <v>91278</v>
      </c>
      <c r="B213" s="1">
        <f t="shared" si="25"/>
        <v>43616</v>
      </c>
      <c r="C213" t="s">
        <v>202</v>
      </c>
      <c r="D213" t="s">
        <v>24</v>
      </c>
      <c r="E213" t="s">
        <v>48</v>
      </c>
      <c r="F213" t="s">
        <v>111</v>
      </c>
      <c r="G213" t="s">
        <v>49</v>
      </c>
      <c r="H213" s="46">
        <v>0.08</v>
      </c>
      <c r="I213" s="46">
        <v>0</v>
      </c>
      <c r="J213" t="s">
        <v>62</v>
      </c>
      <c r="K213" s="2">
        <v>2</v>
      </c>
      <c r="L213" t="s">
        <v>94</v>
      </c>
      <c r="M213" t="s">
        <v>391</v>
      </c>
      <c r="N213" t="s">
        <v>199</v>
      </c>
      <c r="O213" t="s">
        <v>32</v>
      </c>
      <c r="P213" t="s">
        <v>46</v>
      </c>
      <c r="Q213" t="s">
        <v>34</v>
      </c>
      <c r="R213" s="1">
        <f t="shared" si="26"/>
        <v>40484</v>
      </c>
      <c r="T213" t="s">
        <v>34</v>
      </c>
      <c r="U213" s="2">
        <v>0</v>
      </c>
      <c r="V213" t="s">
        <v>200</v>
      </c>
      <c r="W213" t="s">
        <v>36</v>
      </c>
    </row>
    <row r="214" spans="1:23" ht="17.5" hidden="1" customHeight="1" x14ac:dyDescent="0.4">
      <c r="A214" s="2">
        <v>91278</v>
      </c>
      <c r="B214" s="1">
        <f t="shared" si="25"/>
        <v>43616</v>
      </c>
      <c r="C214" t="s">
        <v>196</v>
      </c>
      <c r="D214" t="s">
        <v>24</v>
      </c>
      <c r="E214" t="s">
        <v>38</v>
      </c>
      <c r="F214" t="s">
        <v>111</v>
      </c>
      <c r="G214" t="s">
        <v>40</v>
      </c>
      <c r="H214" s="46">
        <v>4.01</v>
      </c>
      <c r="I214" s="46">
        <v>0</v>
      </c>
      <c r="J214" t="s">
        <v>62</v>
      </c>
      <c r="K214" s="2">
        <v>2</v>
      </c>
      <c r="L214" t="s">
        <v>94</v>
      </c>
      <c r="M214" t="s">
        <v>391</v>
      </c>
      <c r="N214" t="s">
        <v>199</v>
      </c>
      <c r="O214" t="s">
        <v>32</v>
      </c>
      <c r="P214" t="s">
        <v>33</v>
      </c>
      <c r="Q214" t="s">
        <v>34</v>
      </c>
      <c r="R214" s="1">
        <f t="shared" si="26"/>
        <v>40484</v>
      </c>
      <c r="T214" t="s">
        <v>34</v>
      </c>
      <c r="U214" s="2">
        <v>0</v>
      </c>
      <c r="V214" t="s">
        <v>200</v>
      </c>
      <c r="W214" t="s">
        <v>36</v>
      </c>
    </row>
    <row r="215" spans="1:23" ht="17.5" hidden="1" customHeight="1" x14ac:dyDescent="0.4">
      <c r="A215" s="2">
        <v>91278</v>
      </c>
      <c r="B215" s="1">
        <f t="shared" si="25"/>
        <v>43616</v>
      </c>
      <c r="C215" t="s">
        <v>196</v>
      </c>
      <c r="D215" t="s">
        <v>24</v>
      </c>
      <c r="E215" t="s">
        <v>38</v>
      </c>
      <c r="F215" t="s">
        <v>111</v>
      </c>
      <c r="G215" t="s">
        <v>40</v>
      </c>
      <c r="H215" s="46">
        <v>10.41</v>
      </c>
      <c r="I215" s="46">
        <v>0</v>
      </c>
      <c r="J215" t="s">
        <v>62</v>
      </c>
      <c r="K215" s="2">
        <v>2</v>
      </c>
      <c r="L215" t="s">
        <v>94</v>
      </c>
      <c r="M215" t="s">
        <v>391</v>
      </c>
      <c r="N215" t="s">
        <v>199</v>
      </c>
      <c r="O215" t="s">
        <v>32</v>
      </c>
      <c r="P215" t="s">
        <v>33</v>
      </c>
      <c r="Q215" t="s">
        <v>34</v>
      </c>
      <c r="R215" s="1">
        <f t="shared" si="26"/>
        <v>40484</v>
      </c>
      <c r="T215" t="s">
        <v>34</v>
      </c>
      <c r="U215" s="2">
        <v>0</v>
      </c>
      <c r="V215" t="s">
        <v>200</v>
      </c>
      <c r="W215" t="s">
        <v>36</v>
      </c>
    </row>
    <row r="216" spans="1:23" ht="17.5" hidden="1" customHeight="1" x14ac:dyDescent="0.4">
      <c r="A216" s="2">
        <v>91278</v>
      </c>
      <c r="B216" s="1">
        <f t="shared" si="25"/>
        <v>43616</v>
      </c>
      <c r="C216" t="s">
        <v>196</v>
      </c>
      <c r="D216" t="s">
        <v>24</v>
      </c>
      <c r="E216" t="s">
        <v>38</v>
      </c>
      <c r="F216" t="s">
        <v>111</v>
      </c>
      <c r="G216" t="s">
        <v>40</v>
      </c>
      <c r="H216" s="46">
        <v>0.08</v>
      </c>
      <c r="I216" s="46">
        <v>0</v>
      </c>
      <c r="J216" t="s">
        <v>62</v>
      </c>
      <c r="K216" s="2">
        <v>2</v>
      </c>
      <c r="L216" t="s">
        <v>94</v>
      </c>
      <c r="M216" t="s">
        <v>391</v>
      </c>
      <c r="N216" t="s">
        <v>199</v>
      </c>
      <c r="O216" t="s">
        <v>32</v>
      </c>
      <c r="P216" t="s">
        <v>46</v>
      </c>
      <c r="Q216" t="s">
        <v>34</v>
      </c>
      <c r="R216" s="1">
        <f t="shared" si="26"/>
        <v>40484</v>
      </c>
      <c r="T216" t="s">
        <v>34</v>
      </c>
      <c r="U216" s="2">
        <v>0</v>
      </c>
      <c r="V216" t="s">
        <v>200</v>
      </c>
      <c r="W216" t="s">
        <v>36</v>
      </c>
    </row>
    <row r="217" spans="1:23" ht="17.5" hidden="1" customHeight="1" x14ac:dyDescent="0.4">
      <c r="A217" s="2">
        <v>91278</v>
      </c>
      <c r="B217" s="1">
        <f t="shared" si="25"/>
        <v>43616</v>
      </c>
      <c r="C217" t="s">
        <v>196</v>
      </c>
      <c r="D217" t="s">
        <v>24</v>
      </c>
      <c r="E217" t="s">
        <v>38</v>
      </c>
      <c r="F217" t="s">
        <v>111</v>
      </c>
      <c r="G217" t="s">
        <v>40</v>
      </c>
      <c r="H217" s="46">
        <v>0.2</v>
      </c>
      <c r="I217" s="46">
        <v>0</v>
      </c>
      <c r="J217" t="s">
        <v>62</v>
      </c>
      <c r="K217" s="2">
        <v>2</v>
      </c>
      <c r="L217" t="s">
        <v>94</v>
      </c>
      <c r="M217" t="s">
        <v>391</v>
      </c>
      <c r="N217" t="s">
        <v>199</v>
      </c>
      <c r="O217" t="s">
        <v>32</v>
      </c>
      <c r="P217" t="s">
        <v>46</v>
      </c>
      <c r="Q217" t="s">
        <v>34</v>
      </c>
      <c r="R217" s="1">
        <f t="shared" si="26"/>
        <v>40484</v>
      </c>
      <c r="T217" t="s">
        <v>34</v>
      </c>
      <c r="U217" s="2">
        <v>0</v>
      </c>
      <c r="V217" t="s">
        <v>200</v>
      </c>
      <c r="W217" t="s">
        <v>36</v>
      </c>
    </row>
    <row r="218" spans="1:23" ht="17.5" hidden="1" customHeight="1" x14ac:dyDescent="0.4">
      <c r="A218" s="2">
        <v>91278</v>
      </c>
      <c r="B218" s="1">
        <f t="shared" si="25"/>
        <v>43616</v>
      </c>
      <c r="C218" t="s">
        <v>201</v>
      </c>
      <c r="D218" t="s">
        <v>24</v>
      </c>
      <c r="E218" t="s">
        <v>67</v>
      </c>
      <c r="F218" t="s">
        <v>111</v>
      </c>
      <c r="G218" t="s">
        <v>68</v>
      </c>
      <c r="H218" s="46">
        <v>4.01</v>
      </c>
      <c r="I218" s="46">
        <v>0</v>
      </c>
      <c r="J218" t="s">
        <v>62</v>
      </c>
      <c r="K218" s="2">
        <v>2</v>
      </c>
      <c r="L218" t="s">
        <v>94</v>
      </c>
      <c r="M218" t="s">
        <v>391</v>
      </c>
      <c r="N218" t="s">
        <v>199</v>
      </c>
      <c r="O218" t="s">
        <v>32</v>
      </c>
      <c r="P218" t="s">
        <v>33</v>
      </c>
      <c r="Q218" t="s">
        <v>34</v>
      </c>
      <c r="R218" s="1">
        <f t="shared" si="26"/>
        <v>40484</v>
      </c>
      <c r="T218" t="s">
        <v>34</v>
      </c>
      <c r="U218" s="2">
        <v>0</v>
      </c>
      <c r="V218" t="s">
        <v>200</v>
      </c>
      <c r="W218" t="s">
        <v>36</v>
      </c>
    </row>
    <row r="219" spans="1:23" ht="17.5" hidden="1" customHeight="1" x14ac:dyDescent="0.4">
      <c r="A219" s="2">
        <v>91278</v>
      </c>
      <c r="B219" s="1">
        <f t="shared" si="25"/>
        <v>43616</v>
      </c>
      <c r="C219" t="s">
        <v>201</v>
      </c>
      <c r="D219" t="s">
        <v>24</v>
      </c>
      <c r="E219" t="s">
        <v>67</v>
      </c>
      <c r="F219" t="s">
        <v>111</v>
      </c>
      <c r="G219" t="s">
        <v>68</v>
      </c>
      <c r="H219" s="46">
        <v>0.08</v>
      </c>
      <c r="I219" s="46">
        <v>0</v>
      </c>
      <c r="J219" t="s">
        <v>62</v>
      </c>
      <c r="K219" s="2">
        <v>2</v>
      </c>
      <c r="L219" t="s">
        <v>94</v>
      </c>
      <c r="M219" t="s">
        <v>391</v>
      </c>
      <c r="N219" t="s">
        <v>199</v>
      </c>
      <c r="O219" t="s">
        <v>32</v>
      </c>
      <c r="P219" t="s">
        <v>46</v>
      </c>
      <c r="Q219" t="s">
        <v>34</v>
      </c>
      <c r="R219" s="1">
        <f t="shared" si="26"/>
        <v>40484</v>
      </c>
      <c r="T219" t="s">
        <v>34</v>
      </c>
      <c r="U219" s="2">
        <v>0</v>
      </c>
      <c r="V219" t="s">
        <v>200</v>
      </c>
      <c r="W219" t="s">
        <v>36</v>
      </c>
    </row>
    <row r="220" spans="1:23" ht="17.5" hidden="1" customHeight="1" x14ac:dyDescent="0.4">
      <c r="A220" s="2">
        <v>91278</v>
      </c>
      <c r="B220" s="1">
        <f t="shared" si="25"/>
        <v>43616</v>
      </c>
      <c r="C220" t="s">
        <v>392</v>
      </c>
      <c r="D220" t="s">
        <v>24</v>
      </c>
      <c r="E220" t="s">
        <v>290</v>
      </c>
      <c r="F220" t="s">
        <v>111</v>
      </c>
      <c r="G220" t="s">
        <v>61</v>
      </c>
      <c r="H220" s="46">
        <v>8.17</v>
      </c>
      <c r="I220" s="46">
        <v>0</v>
      </c>
      <c r="J220" t="s">
        <v>62</v>
      </c>
      <c r="K220" s="2">
        <v>2</v>
      </c>
      <c r="L220" t="s">
        <v>94</v>
      </c>
      <c r="M220" t="s">
        <v>391</v>
      </c>
      <c r="N220" t="s">
        <v>199</v>
      </c>
      <c r="O220" t="s">
        <v>32</v>
      </c>
      <c r="P220" t="s">
        <v>33</v>
      </c>
      <c r="Q220" t="s">
        <v>34</v>
      </c>
      <c r="R220" s="1">
        <f t="shared" si="26"/>
        <v>40484</v>
      </c>
      <c r="T220" t="s">
        <v>34</v>
      </c>
      <c r="U220" s="2">
        <v>0</v>
      </c>
      <c r="V220" t="s">
        <v>200</v>
      </c>
      <c r="W220" t="s">
        <v>36</v>
      </c>
    </row>
    <row r="221" spans="1:23" ht="17.5" hidden="1" customHeight="1" x14ac:dyDescent="0.4">
      <c r="A221" s="2">
        <v>91278</v>
      </c>
      <c r="B221" s="1">
        <f t="shared" si="25"/>
        <v>43616</v>
      </c>
      <c r="C221" t="s">
        <v>392</v>
      </c>
      <c r="D221" t="s">
        <v>24</v>
      </c>
      <c r="E221" t="s">
        <v>290</v>
      </c>
      <c r="F221" t="s">
        <v>111</v>
      </c>
      <c r="G221" t="s">
        <v>61</v>
      </c>
      <c r="H221" s="46">
        <v>0.15</v>
      </c>
      <c r="I221" s="46">
        <v>0</v>
      </c>
      <c r="J221" t="s">
        <v>62</v>
      </c>
      <c r="K221" s="2">
        <v>2</v>
      </c>
      <c r="L221" t="s">
        <v>94</v>
      </c>
      <c r="M221" t="s">
        <v>391</v>
      </c>
      <c r="N221" t="s">
        <v>199</v>
      </c>
      <c r="O221" t="s">
        <v>32</v>
      </c>
      <c r="P221" t="s">
        <v>46</v>
      </c>
      <c r="Q221" t="s">
        <v>34</v>
      </c>
      <c r="R221" s="1">
        <f t="shared" si="26"/>
        <v>40484</v>
      </c>
      <c r="T221" t="s">
        <v>34</v>
      </c>
      <c r="U221" s="2">
        <v>0</v>
      </c>
      <c r="V221" t="s">
        <v>200</v>
      </c>
      <c r="W221" t="s">
        <v>36</v>
      </c>
    </row>
    <row r="222" spans="1:23" ht="17.5" hidden="1" customHeight="1" x14ac:dyDescent="0.4">
      <c r="A222" s="2">
        <v>91278</v>
      </c>
      <c r="B222" s="1">
        <f t="shared" si="25"/>
        <v>43616</v>
      </c>
      <c r="C222" t="s">
        <v>254</v>
      </c>
      <c r="D222" t="s">
        <v>24</v>
      </c>
      <c r="E222" t="s">
        <v>60</v>
      </c>
      <c r="F222" t="s">
        <v>111</v>
      </c>
      <c r="G222" t="s">
        <v>61</v>
      </c>
      <c r="H222" s="46">
        <v>8.17</v>
      </c>
      <c r="I222" s="46">
        <v>0</v>
      </c>
      <c r="J222" t="s">
        <v>62</v>
      </c>
      <c r="K222" s="2">
        <v>2</v>
      </c>
      <c r="L222" t="s">
        <v>94</v>
      </c>
      <c r="M222" t="s">
        <v>391</v>
      </c>
      <c r="N222" t="s">
        <v>199</v>
      </c>
      <c r="O222" t="s">
        <v>32</v>
      </c>
      <c r="P222" t="s">
        <v>33</v>
      </c>
      <c r="Q222" t="s">
        <v>34</v>
      </c>
      <c r="R222" s="1">
        <f>DATE(2011,2,22)</f>
        <v>40596</v>
      </c>
      <c r="T222" t="s">
        <v>34</v>
      </c>
      <c r="U222" s="2">
        <v>0</v>
      </c>
      <c r="V222" t="s">
        <v>200</v>
      </c>
      <c r="W222" t="s">
        <v>36</v>
      </c>
    </row>
    <row r="223" spans="1:23" ht="17.5" hidden="1" customHeight="1" x14ac:dyDescent="0.4">
      <c r="A223" s="2">
        <v>91278</v>
      </c>
      <c r="B223" s="1">
        <f t="shared" si="25"/>
        <v>43616</v>
      </c>
      <c r="C223" t="s">
        <v>254</v>
      </c>
      <c r="D223" t="s">
        <v>24</v>
      </c>
      <c r="E223" t="s">
        <v>60</v>
      </c>
      <c r="F223" t="s">
        <v>111</v>
      </c>
      <c r="G223" t="s">
        <v>61</v>
      </c>
      <c r="H223" s="46">
        <v>0.15</v>
      </c>
      <c r="I223" s="46">
        <v>0</v>
      </c>
      <c r="J223" t="s">
        <v>62</v>
      </c>
      <c r="K223" s="2">
        <v>2</v>
      </c>
      <c r="L223" t="s">
        <v>94</v>
      </c>
      <c r="M223" t="s">
        <v>391</v>
      </c>
      <c r="N223" t="s">
        <v>199</v>
      </c>
      <c r="O223" t="s">
        <v>32</v>
      </c>
      <c r="P223" t="s">
        <v>46</v>
      </c>
      <c r="Q223" t="s">
        <v>34</v>
      </c>
      <c r="R223" s="1">
        <f>DATE(2011,2,22)</f>
        <v>40596</v>
      </c>
      <c r="T223" t="s">
        <v>34</v>
      </c>
      <c r="U223" s="2">
        <v>0</v>
      </c>
      <c r="V223" t="s">
        <v>200</v>
      </c>
      <c r="W223" t="s">
        <v>36</v>
      </c>
    </row>
    <row r="224" spans="1:23" ht="17.5" hidden="1" customHeight="1" x14ac:dyDescent="0.4">
      <c r="A224" s="2">
        <v>91279</v>
      </c>
      <c r="B224" s="1">
        <f t="shared" si="25"/>
        <v>43616</v>
      </c>
      <c r="C224" t="s">
        <v>202</v>
      </c>
      <c r="D224" t="s">
        <v>24</v>
      </c>
      <c r="E224" t="s">
        <v>48</v>
      </c>
      <c r="F224" t="s">
        <v>111</v>
      </c>
      <c r="G224" t="s">
        <v>49</v>
      </c>
      <c r="H224" s="46">
        <v>4.01</v>
      </c>
      <c r="I224" s="46">
        <v>0</v>
      </c>
      <c r="J224" t="s">
        <v>62</v>
      </c>
      <c r="K224" s="2">
        <v>2</v>
      </c>
      <c r="L224" t="s">
        <v>94</v>
      </c>
      <c r="M224" t="s">
        <v>393</v>
      </c>
      <c r="N224" t="s">
        <v>199</v>
      </c>
      <c r="O224" t="s">
        <v>32</v>
      </c>
      <c r="P224" t="s">
        <v>33</v>
      </c>
      <c r="Q224" t="s">
        <v>34</v>
      </c>
      <c r="R224" s="1">
        <f t="shared" ref="R224:R235" si="27">DATE(2010,11,2)</f>
        <v>40484</v>
      </c>
      <c r="T224" t="s">
        <v>34</v>
      </c>
      <c r="U224" s="2">
        <v>0</v>
      </c>
      <c r="V224" t="s">
        <v>200</v>
      </c>
      <c r="W224" t="s">
        <v>36</v>
      </c>
    </row>
    <row r="225" spans="1:23" ht="17.5" hidden="1" customHeight="1" x14ac:dyDescent="0.4">
      <c r="A225" s="2">
        <v>91279</v>
      </c>
      <c r="B225" s="1">
        <f t="shared" si="25"/>
        <v>43616</v>
      </c>
      <c r="C225" t="s">
        <v>202</v>
      </c>
      <c r="D225" t="s">
        <v>24</v>
      </c>
      <c r="E225" t="s">
        <v>48</v>
      </c>
      <c r="F225" t="s">
        <v>111</v>
      </c>
      <c r="G225" t="s">
        <v>49</v>
      </c>
      <c r="H225" s="46">
        <v>4.01</v>
      </c>
      <c r="I225" s="46">
        <v>0</v>
      </c>
      <c r="J225" t="s">
        <v>62</v>
      </c>
      <c r="K225" s="2">
        <v>2</v>
      </c>
      <c r="L225" t="s">
        <v>94</v>
      </c>
      <c r="M225" t="s">
        <v>393</v>
      </c>
      <c r="N225" t="s">
        <v>199</v>
      </c>
      <c r="O225" t="s">
        <v>32</v>
      </c>
      <c r="P225" t="s">
        <v>33</v>
      </c>
      <c r="Q225" t="s">
        <v>34</v>
      </c>
      <c r="R225" s="1">
        <f t="shared" si="27"/>
        <v>40484</v>
      </c>
      <c r="T225" t="s">
        <v>34</v>
      </c>
      <c r="U225" s="2">
        <v>0</v>
      </c>
      <c r="V225" t="s">
        <v>200</v>
      </c>
      <c r="W225" t="s">
        <v>36</v>
      </c>
    </row>
    <row r="226" spans="1:23" ht="17.5" hidden="1" customHeight="1" x14ac:dyDescent="0.4">
      <c r="A226" s="2">
        <v>91279</v>
      </c>
      <c r="B226" s="1">
        <f t="shared" si="25"/>
        <v>43616</v>
      </c>
      <c r="C226" t="s">
        <v>202</v>
      </c>
      <c r="D226" t="s">
        <v>24</v>
      </c>
      <c r="E226" t="s">
        <v>48</v>
      </c>
      <c r="F226" t="s">
        <v>111</v>
      </c>
      <c r="G226" t="s">
        <v>49</v>
      </c>
      <c r="H226" s="46">
        <v>0.08</v>
      </c>
      <c r="I226" s="46">
        <v>0</v>
      </c>
      <c r="J226" t="s">
        <v>62</v>
      </c>
      <c r="K226" s="2">
        <v>2</v>
      </c>
      <c r="L226" t="s">
        <v>94</v>
      </c>
      <c r="M226" t="s">
        <v>393</v>
      </c>
      <c r="N226" t="s">
        <v>199</v>
      </c>
      <c r="O226" t="s">
        <v>32</v>
      </c>
      <c r="P226" t="s">
        <v>46</v>
      </c>
      <c r="Q226" t="s">
        <v>34</v>
      </c>
      <c r="R226" s="1">
        <f t="shared" si="27"/>
        <v>40484</v>
      </c>
      <c r="T226" t="s">
        <v>34</v>
      </c>
      <c r="U226" s="2">
        <v>0</v>
      </c>
      <c r="V226" t="s">
        <v>200</v>
      </c>
      <c r="W226" t="s">
        <v>36</v>
      </c>
    </row>
    <row r="227" spans="1:23" ht="17.5" hidden="1" customHeight="1" x14ac:dyDescent="0.4">
      <c r="A227" s="2">
        <v>91279</v>
      </c>
      <c r="B227" s="1">
        <f t="shared" si="25"/>
        <v>43616</v>
      </c>
      <c r="C227" t="s">
        <v>202</v>
      </c>
      <c r="D227" t="s">
        <v>24</v>
      </c>
      <c r="E227" t="s">
        <v>48</v>
      </c>
      <c r="F227" t="s">
        <v>111</v>
      </c>
      <c r="G227" t="s">
        <v>49</v>
      </c>
      <c r="H227" s="46">
        <v>0.08</v>
      </c>
      <c r="I227" s="46">
        <v>0</v>
      </c>
      <c r="J227" t="s">
        <v>62</v>
      </c>
      <c r="K227" s="2">
        <v>2</v>
      </c>
      <c r="L227" t="s">
        <v>94</v>
      </c>
      <c r="M227" t="s">
        <v>393</v>
      </c>
      <c r="N227" t="s">
        <v>199</v>
      </c>
      <c r="O227" t="s">
        <v>32</v>
      </c>
      <c r="P227" t="s">
        <v>46</v>
      </c>
      <c r="Q227" t="s">
        <v>34</v>
      </c>
      <c r="R227" s="1">
        <f t="shared" si="27"/>
        <v>40484</v>
      </c>
      <c r="T227" t="s">
        <v>34</v>
      </c>
      <c r="U227" s="2">
        <v>0</v>
      </c>
      <c r="V227" t="s">
        <v>200</v>
      </c>
      <c r="W227" t="s">
        <v>36</v>
      </c>
    </row>
    <row r="228" spans="1:23" ht="17.5" hidden="1" customHeight="1" x14ac:dyDescent="0.4">
      <c r="A228" s="2">
        <v>91279</v>
      </c>
      <c r="B228" s="1">
        <f t="shared" si="25"/>
        <v>43616</v>
      </c>
      <c r="C228" t="s">
        <v>201</v>
      </c>
      <c r="D228" t="s">
        <v>24</v>
      </c>
      <c r="E228" t="s">
        <v>67</v>
      </c>
      <c r="F228" t="s">
        <v>111</v>
      </c>
      <c r="G228" t="s">
        <v>68</v>
      </c>
      <c r="H228" s="46">
        <v>4.01</v>
      </c>
      <c r="I228" s="46">
        <v>0</v>
      </c>
      <c r="J228" t="s">
        <v>62</v>
      </c>
      <c r="K228" s="2">
        <v>2</v>
      </c>
      <c r="L228" t="s">
        <v>94</v>
      </c>
      <c r="M228" t="s">
        <v>393</v>
      </c>
      <c r="N228" t="s">
        <v>199</v>
      </c>
      <c r="O228" t="s">
        <v>32</v>
      </c>
      <c r="P228" t="s">
        <v>33</v>
      </c>
      <c r="Q228" t="s">
        <v>34</v>
      </c>
      <c r="R228" s="1">
        <f t="shared" si="27"/>
        <v>40484</v>
      </c>
      <c r="T228" t="s">
        <v>34</v>
      </c>
      <c r="U228" s="2">
        <v>0</v>
      </c>
      <c r="V228" t="s">
        <v>200</v>
      </c>
      <c r="W228" t="s">
        <v>36</v>
      </c>
    </row>
    <row r="229" spans="1:23" ht="17.5" hidden="1" customHeight="1" x14ac:dyDescent="0.4">
      <c r="A229" s="2">
        <v>91279</v>
      </c>
      <c r="B229" s="1">
        <f t="shared" si="25"/>
        <v>43616</v>
      </c>
      <c r="C229" t="s">
        <v>201</v>
      </c>
      <c r="D229" t="s">
        <v>24</v>
      </c>
      <c r="E229" t="s">
        <v>67</v>
      </c>
      <c r="F229" t="s">
        <v>111</v>
      </c>
      <c r="G229" t="s">
        <v>68</v>
      </c>
      <c r="H229" s="46">
        <v>4.01</v>
      </c>
      <c r="I229" s="46">
        <v>0</v>
      </c>
      <c r="J229" t="s">
        <v>62</v>
      </c>
      <c r="K229" s="2">
        <v>2</v>
      </c>
      <c r="L229" t="s">
        <v>94</v>
      </c>
      <c r="M229" t="s">
        <v>393</v>
      </c>
      <c r="N229" t="s">
        <v>199</v>
      </c>
      <c r="O229" t="s">
        <v>32</v>
      </c>
      <c r="P229" t="s">
        <v>33</v>
      </c>
      <c r="Q229" t="s">
        <v>34</v>
      </c>
      <c r="R229" s="1">
        <f t="shared" si="27"/>
        <v>40484</v>
      </c>
      <c r="T229" t="s">
        <v>34</v>
      </c>
      <c r="U229" s="2">
        <v>0</v>
      </c>
      <c r="V229" t="s">
        <v>200</v>
      </c>
      <c r="W229" t="s">
        <v>36</v>
      </c>
    </row>
    <row r="230" spans="1:23" ht="17.5" hidden="1" customHeight="1" x14ac:dyDescent="0.4">
      <c r="A230" s="2">
        <v>91279</v>
      </c>
      <c r="B230" s="1">
        <f t="shared" si="25"/>
        <v>43616</v>
      </c>
      <c r="C230" t="s">
        <v>201</v>
      </c>
      <c r="D230" t="s">
        <v>24</v>
      </c>
      <c r="E230" t="s">
        <v>67</v>
      </c>
      <c r="F230" t="s">
        <v>111</v>
      </c>
      <c r="G230" t="s">
        <v>68</v>
      </c>
      <c r="H230" s="46">
        <v>4.01</v>
      </c>
      <c r="I230" s="46">
        <v>0</v>
      </c>
      <c r="J230" t="s">
        <v>62</v>
      </c>
      <c r="K230" s="2">
        <v>2</v>
      </c>
      <c r="L230" t="s">
        <v>94</v>
      </c>
      <c r="M230" t="s">
        <v>393</v>
      </c>
      <c r="N230" t="s">
        <v>199</v>
      </c>
      <c r="O230" t="s">
        <v>32</v>
      </c>
      <c r="P230" t="s">
        <v>33</v>
      </c>
      <c r="Q230" t="s">
        <v>34</v>
      </c>
      <c r="R230" s="1">
        <f t="shared" si="27"/>
        <v>40484</v>
      </c>
      <c r="T230" t="s">
        <v>34</v>
      </c>
      <c r="U230" s="2">
        <v>0</v>
      </c>
      <c r="V230" t="s">
        <v>200</v>
      </c>
      <c r="W230" t="s">
        <v>36</v>
      </c>
    </row>
    <row r="231" spans="1:23" ht="17.5" hidden="1" customHeight="1" x14ac:dyDescent="0.4">
      <c r="A231" s="2">
        <v>91279</v>
      </c>
      <c r="B231" s="1">
        <f t="shared" si="25"/>
        <v>43616</v>
      </c>
      <c r="C231" t="s">
        <v>201</v>
      </c>
      <c r="D231" t="s">
        <v>24</v>
      </c>
      <c r="E231" t="s">
        <v>67</v>
      </c>
      <c r="F231" t="s">
        <v>111</v>
      </c>
      <c r="G231" t="s">
        <v>68</v>
      </c>
      <c r="H231" s="46">
        <v>0.08</v>
      </c>
      <c r="I231" s="46">
        <v>0</v>
      </c>
      <c r="J231" t="s">
        <v>62</v>
      </c>
      <c r="K231" s="2">
        <v>2</v>
      </c>
      <c r="L231" t="s">
        <v>94</v>
      </c>
      <c r="M231" t="s">
        <v>393</v>
      </c>
      <c r="N231" t="s">
        <v>199</v>
      </c>
      <c r="O231" t="s">
        <v>32</v>
      </c>
      <c r="P231" t="s">
        <v>46</v>
      </c>
      <c r="Q231" t="s">
        <v>34</v>
      </c>
      <c r="R231" s="1">
        <f t="shared" si="27"/>
        <v>40484</v>
      </c>
      <c r="T231" t="s">
        <v>34</v>
      </c>
      <c r="U231" s="2">
        <v>0</v>
      </c>
      <c r="V231" t="s">
        <v>200</v>
      </c>
      <c r="W231" t="s">
        <v>36</v>
      </c>
    </row>
    <row r="232" spans="1:23" ht="17.5" hidden="1" customHeight="1" x14ac:dyDescent="0.4">
      <c r="A232" s="2">
        <v>91279</v>
      </c>
      <c r="B232" s="1">
        <f t="shared" si="25"/>
        <v>43616</v>
      </c>
      <c r="C232" t="s">
        <v>201</v>
      </c>
      <c r="D232" t="s">
        <v>24</v>
      </c>
      <c r="E232" t="s">
        <v>67</v>
      </c>
      <c r="F232" t="s">
        <v>111</v>
      </c>
      <c r="G232" t="s">
        <v>68</v>
      </c>
      <c r="H232" s="46">
        <v>0.08</v>
      </c>
      <c r="I232" s="46">
        <v>0</v>
      </c>
      <c r="J232" t="s">
        <v>62</v>
      </c>
      <c r="K232" s="2">
        <v>2</v>
      </c>
      <c r="L232" t="s">
        <v>94</v>
      </c>
      <c r="M232" t="s">
        <v>393</v>
      </c>
      <c r="N232" t="s">
        <v>199</v>
      </c>
      <c r="O232" t="s">
        <v>32</v>
      </c>
      <c r="P232" t="s">
        <v>46</v>
      </c>
      <c r="Q232" t="s">
        <v>34</v>
      </c>
      <c r="R232" s="1">
        <f t="shared" si="27"/>
        <v>40484</v>
      </c>
      <c r="T232" t="s">
        <v>34</v>
      </c>
      <c r="U232" s="2">
        <v>0</v>
      </c>
      <c r="V232" t="s">
        <v>200</v>
      </c>
      <c r="W232" t="s">
        <v>36</v>
      </c>
    </row>
    <row r="233" spans="1:23" ht="17.5" hidden="1" customHeight="1" x14ac:dyDescent="0.4">
      <c r="A233" s="2">
        <v>91279</v>
      </c>
      <c r="B233" s="1">
        <f t="shared" si="25"/>
        <v>43616</v>
      </c>
      <c r="C233" t="s">
        <v>201</v>
      </c>
      <c r="D233" t="s">
        <v>24</v>
      </c>
      <c r="E233" t="s">
        <v>67</v>
      </c>
      <c r="F233" t="s">
        <v>111</v>
      </c>
      <c r="G233" t="s">
        <v>68</v>
      </c>
      <c r="H233" s="46">
        <v>0.08</v>
      </c>
      <c r="I233" s="46">
        <v>0</v>
      </c>
      <c r="J233" t="s">
        <v>62</v>
      </c>
      <c r="K233" s="2">
        <v>2</v>
      </c>
      <c r="L233" t="s">
        <v>94</v>
      </c>
      <c r="M233" t="s">
        <v>393</v>
      </c>
      <c r="N233" t="s">
        <v>199</v>
      </c>
      <c r="O233" t="s">
        <v>32</v>
      </c>
      <c r="P233" t="s">
        <v>46</v>
      </c>
      <c r="Q233" t="s">
        <v>34</v>
      </c>
      <c r="R233" s="1">
        <f t="shared" si="27"/>
        <v>40484</v>
      </c>
      <c r="T233" t="s">
        <v>34</v>
      </c>
      <c r="U233" s="2">
        <v>0</v>
      </c>
      <c r="V233" t="s">
        <v>200</v>
      </c>
      <c r="W233" t="s">
        <v>36</v>
      </c>
    </row>
    <row r="234" spans="1:23" ht="17.5" hidden="1" customHeight="1" x14ac:dyDescent="0.4">
      <c r="A234" s="2">
        <v>91279</v>
      </c>
      <c r="B234" s="1">
        <f t="shared" si="25"/>
        <v>43616</v>
      </c>
      <c r="C234" t="s">
        <v>307</v>
      </c>
      <c r="D234" t="s">
        <v>24</v>
      </c>
      <c r="E234" t="s">
        <v>90</v>
      </c>
      <c r="F234" t="s">
        <v>111</v>
      </c>
      <c r="G234" t="s">
        <v>92</v>
      </c>
      <c r="H234" s="46">
        <v>4.01</v>
      </c>
      <c r="I234" s="46">
        <v>0</v>
      </c>
      <c r="J234" t="s">
        <v>62</v>
      </c>
      <c r="K234" s="2">
        <v>2</v>
      </c>
      <c r="L234" t="s">
        <v>94</v>
      </c>
      <c r="M234" t="s">
        <v>393</v>
      </c>
      <c r="N234" t="s">
        <v>199</v>
      </c>
      <c r="O234" t="s">
        <v>32</v>
      </c>
      <c r="P234" t="s">
        <v>33</v>
      </c>
      <c r="Q234" t="s">
        <v>34</v>
      </c>
      <c r="R234" s="1">
        <f t="shared" si="27"/>
        <v>40484</v>
      </c>
      <c r="T234" t="s">
        <v>34</v>
      </c>
      <c r="U234" s="2">
        <v>0</v>
      </c>
      <c r="V234" t="s">
        <v>200</v>
      </c>
      <c r="W234" t="s">
        <v>36</v>
      </c>
    </row>
    <row r="235" spans="1:23" ht="17.5" hidden="1" customHeight="1" x14ac:dyDescent="0.4">
      <c r="A235" s="2">
        <v>91279</v>
      </c>
      <c r="B235" s="1">
        <f t="shared" si="25"/>
        <v>43616</v>
      </c>
      <c r="C235" t="s">
        <v>307</v>
      </c>
      <c r="D235" t="s">
        <v>24</v>
      </c>
      <c r="E235" t="s">
        <v>90</v>
      </c>
      <c r="F235" t="s">
        <v>111</v>
      </c>
      <c r="G235" t="s">
        <v>92</v>
      </c>
      <c r="H235" s="46">
        <v>0.08</v>
      </c>
      <c r="I235" s="46">
        <v>0</v>
      </c>
      <c r="J235" t="s">
        <v>62</v>
      </c>
      <c r="K235" s="2">
        <v>2</v>
      </c>
      <c r="L235" t="s">
        <v>94</v>
      </c>
      <c r="M235" t="s">
        <v>393</v>
      </c>
      <c r="N235" t="s">
        <v>199</v>
      </c>
      <c r="O235" t="s">
        <v>32</v>
      </c>
      <c r="P235" t="s">
        <v>46</v>
      </c>
      <c r="Q235" t="s">
        <v>34</v>
      </c>
      <c r="R235" s="1">
        <f t="shared" si="27"/>
        <v>40484</v>
      </c>
      <c r="T235" t="s">
        <v>34</v>
      </c>
      <c r="U235" s="2">
        <v>0</v>
      </c>
      <c r="V235" t="s">
        <v>200</v>
      </c>
      <c r="W235" t="s">
        <v>36</v>
      </c>
    </row>
    <row r="236" spans="1:23" ht="17.5" hidden="1" customHeight="1" x14ac:dyDescent="0.4">
      <c r="A236" s="2">
        <v>91279</v>
      </c>
      <c r="B236" s="1">
        <f t="shared" si="25"/>
        <v>43616</v>
      </c>
      <c r="C236" t="s">
        <v>394</v>
      </c>
      <c r="D236" t="s">
        <v>24</v>
      </c>
      <c r="E236" t="s">
        <v>347</v>
      </c>
      <c r="F236" t="s">
        <v>111</v>
      </c>
      <c r="G236" t="s">
        <v>348</v>
      </c>
      <c r="H236" s="46">
        <v>7</v>
      </c>
      <c r="I236" s="46">
        <v>0</v>
      </c>
      <c r="J236" t="s">
        <v>62</v>
      </c>
      <c r="K236" s="2">
        <v>2</v>
      </c>
      <c r="L236" t="s">
        <v>94</v>
      </c>
      <c r="M236" t="s">
        <v>393</v>
      </c>
      <c r="N236" t="s">
        <v>199</v>
      </c>
      <c r="O236" t="s">
        <v>32</v>
      </c>
      <c r="P236" t="s">
        <v>33</v>
      </c>
      <c r="Q236" t="s">
        <v>34</v>
      </c>
      <c r="R236" s="1">
        <f>DATE(2013,7,29)</f>
        <v>41484</v>
      </c>
      <c r="T236" t="s">
        <v>34</v>
      </c>
      <c r="U236" s="2">
        <v>0</v>
      </c>
      <c r="V236" t="s">
        <v>200</v>
      </c>
      <c r="W236" t="s">
        <v>36</v>
      </c>
    </row>
    <row r="237" spans="1:23" ht="17.5" hidden="1" customHeight="1" x14ac:dyDescent="0.4">
      <c r="A237" s="2">
        <v>91279</v>
      </c>
      <c r="B237" s="1">
        <f t="shared" si="25"/>
        <v>43616</v>
      </c>
      <c r="C237" t="s">
        <v>394</v>
      </c>
      <c r="D237" t="s">
        <v>24</v>
      </c>
      <c r="E237" t="s">
        <v>347</v>
      </c>
      <c r="F237" t="s">
        <v>111</v>
      </c>
      <c r="G237" t="s">
        <v>348</v>
      </c>
      <c r="H237" s="46">
        <v>0.13</v>
      </c>
      <c r="I237" s="46">
        <v>0</v>
      </c>
      <c r="J237" t="s">
        <v>62</v>
      </c>
      <c r="K237" s="2">
        <v>2</v>
      </c>
      <c r="L237" t="s">
        <v>94</v>
      </c>
      <c r="M237" t="s">
        <v>393</v>
      </c>
      <c r="N237" t="s">
        <v>199</v>
      </c>
      <c r="O237" t="s">
        <v>32</v>
      </c>
      <c r="P237" t="s">
        <v>46</v>
      </c>
      <c r="Q237" t="s">
        <v>34</v>
      </c>
      <c r="R237" s="1">
        <f>DATE(2013,7,29)</f>
        <v>41484</v>
      </c>
      <c r="T237" t="s">
        <v>34</v>
      </c>
      <c r="U237" s="2">
        <v>0</v>
      </c>
      <c r="V237" t="s">
        <v>200</v>
      </c>
      <c r="W237" t="s">
        <v>36</v>
      </c>
    </row>
    <row r="238" spans="1:23" ht="17.5" hidden="1" customHeight="1" x14ac:dyDescent="0.4">
      <c r="A238" s="2">
        <v>91280</v>
      </c>
      <c r="B238" s="1">
        <f t="shared" si="25"/>
        <v>43616</v>
      </c>
      <c r="C238" t="s">
        <v>395</v>
      </c>
      <c r="D238" t="s">
        <v>24</v>
      </c>
      <c r="E238" t="s">
        <v>74</v>
      </c>
      <c r="F238" t="s">
        <v>111</v>
      </c>
      <c r="G238" t="s">
        <v>40</v>
      </c>
      <c r="H238" s="46">
        <v>4.01</v>
      </c>
      <c r="I238" s="46">
        <v>0</v>
      </c>
      <c r="J238" t="s">
        <v>62</v>
      </c>
      <c r="K238" s="2">
        <v>2</v>
      </c>
      <c r="L238" t="s">
        <v>94</v>
      </c>
      <c r="M238" t="s">
        <v>396</v>
      </c>
      <c r="N238" t="s">
        <v>199</v>
      </c>
      <c r="O238" t="s">
        <v>32</v>
      </c>
      <c r="P238" t="s">
        <v>33</v>
      </c>
      <c r="Q238" t="s">
        <v>34</v>
      </c>
      <c r="R238" s="1">
        <f t="shared" ref="R238:R246" si="28">DATE(2010,11,2)</f>
        <v>40484</v>
      </c>
      <c r="T238" t="s">
        <v>34</v>
      </c>
      <c r="U238" s="2">
        <v>0</v>
      </c>
      <c r="V238" t="s">
        <v>200</v>
      </c>
      <c r="W238" t="s">
        <v>36</v>
      </c>
    </row>
    <row r="239" spans="1:23" ht="17.5" hidden="1" customHeight="1" x14ac:dyDescent="0.4">
      <c r="A239" s="2">
        <v>91280</v>
      </c>
      <c r="B239" s="1">
        <f t="shared" si="25"/>
        <v>43616</v>
      </c>
      <c r="C239" t="s">
        <v>395</v>
      </c>
      <c r="D239" t="s">
        <v>24</v>
      </c>
      <c r="E239" t="s">
        <v>74</v>
      </c>
      <c r="F239" t="s">
        <v>111</v>
      </c>
      <c r="G239" t="s">
        <v>40</v>
      </c>
      <c r="H239" s="46">
        <v>4.01</v>
      </c>
      <c r="I239" s="46">
        <v>0</v>
      </c>
      <c r="J239" t="s">
        <v>62</v>
      </c>
      <c r="K239" s="2">
        <v>2</v>
      </c>
      <c r="L239" t="s">
        <v>94</v>
      </c>
      <c r="M239" t="s">
        <v>396</v>
      </c>
      <c r="N239" t="s">
        <v>199</v>
      </c>
      <c r="O239" t="s">
        <v>32</v>
      </c>
      <c r="P239" t="s">
        <v>33</v>
      </c>
      <c r="Q239" t="s">
        <v>34</v>
      </c>
      <c r="R239" s="1">
        <f t="shared" si="28"/>
        <v>40484</v>
      </c>
      <c r="T239" t="s">
        <v>34</v>
      </c>
      <c r="U239" s="2">
        <v>0</v>
      </c>
      <c r="V239" t="s">
        <v>200</v>
      </c>
      <c r="W239" t="s">
        <v>36</v>
      </c>
    </row>
    <row r="240" spans="1:23" ht="17.5" hidden="1" customHeight="1" x14ac:dyDescent="0.4">
      <c r="A240" s="2">
        <v>91280</v>
      </c>
      <c r="B240" s="1">
        <f t="shared" si="25"/>
        <v>43616</v>
      </c>
      <c r="C240" t="s">
        <v>395</v>
      </c>
      <c r="D240" t="s">
        <v>24</v>
      </c>
      <c r="E240" t="s">
        <v>74</v>
      </c>
      <c r="F240" t="s">
        <v>111</v>
      </c>
      <c r="G240" t="s">
        <v>40</v>
      </c>
      <c r="H240" s="46">
        <v>0.08</v>
      </c>
      <c r="I240" s="46">
        <v>0</v>
      </c>
      <c r="J240" t="s">
        <v>62</v>
      </c>
      <c r="K240" s="2">
        <v>2</v>
      </c>
      <c r="L240" t="s">
        <v>94</v>
      </c>
      <c r="M240" t="s">
        <v>396</v>
      </c>
      <c r="N240" t="s">
        <v>199</v>
      </c>
      <c r="O240" t="s">
        <v>32</v>
      </c>
      <c r="P240" t="s">
        <v>46</v>
      </c>
      <c r="Q240" t="s">
        <v>34</v>
      </c>
      <c r="R240" s="1">
        <f t="shared" si="28"/>
        <v>40484</v>
      </c>
      <c r="T240" t="s">
        <v>34</v>
      </c>
      <c r="U240" s="2">
        <v>0</v>
      </c>
      <c r="V240" t="s">
        <v>200</v>
      </c>
      <c r="W240" t="s">
        <v>36</v>
      </c>
    </row>
    <row r="241" spans="1:23" ht="17.5" hidden="1" customHeight="1" x14ac:dyDescent="0.4">
      <c r="A241" s="2">
        <v>91280</v>
      </c>
      <c r="B241" s="1">
        <f t="shared" si="25"/>
        <v>43616</v>
      </c>
      <c r="C241" t="s">
        <v>395</v>
      </c>
      <c r="D241" t="s">
        <v>24</v>
      </c>
      <c r="E241" t="s">
        <v>74</v>
      </c>
      <c r="F241" t="s">
        <v>111</v>
      </c>
      <c r="G241" t="s">
        <v>40</v>
      </c>
      <c r="H241" s="46">
        <v>0.08</v>
      </c>
      <c r="I241" s="46">
        <v>0</v>
      </c>
      <c r="J241" t="s">
        <v>62</v>
      </c>
      <c r="K241" s="2">
        <v>2</v>
      </c>
      <c r="L241" t="s">
        <v>94</v>
      </c>
      <c r="M241" t="s">
        <v>396</v>
      </c>
      <c r="N241" t="s">
        <v>199</v>
      </c>
      <c r="O241" t="s">
        <v>32</v>
      </c>
      <c r="P241" t="s">
        <v>46</v>
      </c>
      <c r="Q241" t="s">
        <v>34</v>
      </c>
      <c r="R241" s="1">
        <f t="shared" si="28"/>
        <v>40484</v>
      </c>
      <c r="T241" t="s">
        <v>34</v>
      </c>
      <c r="U241" s="2">
        <v>0</v>
      </c>
      <c r="V241" t="s">
        <v>200</v>
      </c>
      <c r="W241" t="s">
        <v>36</v>
      </c>
    </row>
    <row r="242" spans="1:23" ht="17.5" hidden="1" customHeight="1" x14ac:dyDescent="0.4">
      <c r="A242" s="2">
        <v>91280</v>
      </c>
      <c r="B242" s="1">
        <f t="shared" si="25"/>
        <v>43616</v>
      </c>
      <c r="C242" t="s">
        <v>204</v>
      </c>
      <c r="D242" t="s">
        <v>24</v>
      </c>
      <c r="E242" t="s">
        <v>205</v>
      </c>
      <c r="F242" t="s">
        <v>111</v>
      </c>
      <c r="G242" t="s">
        <v>141</v>
      </c>
      <c r="H242" s="46">
        <v>4.01</v>
      </c>
      <c r="I242" s="46">
        <v>0</v>
      </c>
      <c r="J242" t="s">
        <v>62</v>
      </c>
      <c r="K242" s="2">
        <v>2</v>
      </c>
      <c r="L242" t="s">
        <v>94</v>
      </c>
      <c r="M242" t="s">
        <v>396</v>
      </c>
      <c r="N242" t="s">
        <v>199</v>
      </c>
      <c r="O242" t="s">
        <v>32</v>
      </c>
      <c r="P242" t="s">
        <v>33</v>
      </c>
      <c r="Q242" t="s">
        <v>34</v>
      </c>
      <c r="R242" s="1">
        <f t="shared" si="28"/>
        <v>40484</v>
      </c>
      <c r="T242" t="s">
        <v>34</v>
      </c>
      <c r="U242" s="2">
        <v>0</v>
      </c>
      <c r="V242" t="s">
        <v>200</v>
      </c>
      <c r="W242" t="s">
        <v>36</v>
      </c>
    </row>
    <row r="243" spans="1:23" ht="17.5" hidden="1" customHeight="1" x14ac:dyDescent="0.4">
      <c r="A243" s="2">
        <v>91280</v>
      </c>
      <c r="B243" s="1">
        <f t="shared" ref="B243:B272" si="29">DATE(2019,5,31)</f>
        <v>43616</v>
      </c>
      <c r="C243" t="s">
        <v>204</v>
      </c>
      <c r="D243" t="s">
        <v>24</v>
      </c>
      <c r="E243" t="s">
        <v>205</v>
      </c>
      <c r="F243" t="s">
        <v>111</v>
      </c>
      <c r="G243" t="s">
        <v>141</v>
      </c>
      <c r="H243" s="46">
        <v>0.08</v>
      </c>
      <c r="I243" s="46">
        <v>0</v>
      </c>
      <c r="J243" t="s">
        <v>62</v>
      </c>
      <c r="K243" s="2">
        <v>2</v>
      </c>
      <c r="L243" t="s">
        <v>94</v>
      </c>
      <c r="M243" t="s">
        <v>396</v>
      </c>
      <c r="N243" t="s">
        <v>199</v>
      </c>
      <c r="O243" t="s">
        <v>32</v>
      </c>
      <c r="P243" t="s">
        <v>46</v>
      </c>
      <c r="Q243" t="s">
        <v>34</v>
      </c>
      <c r="R243" s="1">
        <f t="shared" si="28"/>
        <v>40484</v>
      </c>
      <c r="T243" t="s">
        <v>34</v>
      </c>
      <c r="U243" s="2">
        <v>0</v>
      </c>
      <c r="V243" t="s">
        <v>200</v>
      </c>
      <c r="W243" t="s">
        <v>36</v>
      </c>
    </row>
    <row r="244" spans="1:23" ht="17.5" hidden="1" customHeight="1" x14ac:dyDescent="0.4">
      <c r="A244" s="2">
        <v>91280</v>
      </c>
      <c r="B244" s="1">
        <f t="shared" si="29"/>
        <v>43616</v>
      </c>
      <c r="C244" t="s">
        <v>201</v>
      </c>
      <c r="D244" t="s">
        <v>24</v>
      </c>
      <c r="E244" t="s">
        <v>67</v>
      </c>
      <c r="F244" t="s">
        <v>111</v>
      </c>
      <c r="G244" t="s">
        <v>68</v>
      </c>
      <c r="H244" s="46">
        <v>4.01</v>
      </c>
      <c r="I244" s="46">
        <v>0</v>
      </c>
      <c r="J244" t="s">
        <v>62</v>
      </c>
      <c r="K244" s="2">
        <v>2</v>
      </c>
      <c r="L244" t="s">
        <v>94</v>
      </c>
      <c r="M244" t="s">
        <v>396</v>
      </c>
      <c r="N244" t="s">
        <v>199</v>
      </c>
      <c r="O244" t="s">
        <v>32</v>
      </c>
      <c r="P244" t="s">
        <v>33</v>
      </c>
      <c r="Q244" t="s">
        <v>34</v>
      </c>
      <c r="R244" s="1">
        <f t="shared" si="28"/>
        <v>40484</v>
      </c>
      <c r="T244" t="s">
        <v>34</v>
      </c>
      <c r="U244" s="2">
        <v>0</v>
      </c>
      <c r="V244" t="s">
        <v>200</v>
      </c>
      <c r="W244" t="s">
        <v>36</v>
      </c>
    </row>
    <row r="245" spans="1:23" ht="17.5" hidden="1" customHeight="1" x14ac:dyDescent="0.4">
      <c r="A245" s="2">
        <v>91280</v>
      </c>
      <c r="B245" s="1">
        <f t="shared" si="29"/>
        <v>43616</v>
      </c>
      <c r="C245" t="s">
        <v>201</v>
      </c>
      <c r="D245" t="s">
        <v>24</v>
      </c>
      <c r="E245" t="s">
        <v>67</v>
      </c>
      <c r="F245" t="s">
        <v>111</v>
      </c>
      <c r="G245" t="s">
        <v>68</v>
      </c>
      <c r="H245" s="46">
        <v>0.08</v>
      </c>
      <c r="I245" s="46">
        <v>0</v>
      </c>
      <c r="J245" t="s">
        <v>62</v>
      </c>
      <c r="K245" s="2">
        <v>2</v>
      </c>
      <c r="L245" t="s">
        <v>94</v>
      </c>
      <c r="M245" t="s">
        <v>396</v>
      </c>
      <c r="N245" t="s">
        <v>199</v>
      </c>
      <c r="O245" t="s">
        <v>32</v>
      </c>
      <c r="P245" t="s">
        <v>46</v>
      </c>
      <c r="Q245" t="s">
        <v>34</v>
      </c>
      <c r="R245" s="1">
        <f t="shared" si="28"/>
        <v>40484</v>
      </c>
      <c r="T245" t="s">
        <v>34</v>
      </c>
      <c r="U245" s="2">
        <v>0</v>
      </c>
      <c r="V245" t="s">
        <v>200</v>
      </c>
      <c r="W245" t="s">
        <v>36</v>
      </c>
    </row>
    <row r="246" spans="1:23" ht="17.5" hidden="1" customHeight="1" x14ac:dyDescent="0.4">
      <c r="A246" s="2">
        <v>91281</v>
      </c>
      <c r="B246" s="1">
        <f t="shared" si="29"/>
        <v>43616</v>
      </c>
      <c r="C246" t="s">
        <v>397</v>
      </c>
      <c r="D246" t="s">
        <v>24</v>
      </c>
      <c r="E246" t="s">
        <v>398</v>
      </c>
      <c r="F246" t="s">
        <v>243</v>
      </c>
      <c r="G246" t="s">
        <v>68</v>
      </c>
      <c r="H246" s="46">
        <v>45</v>
      </c>
      <c r="I246" s="46">
        <v>0</v>
      </c>
      <c r="J246" t="s">
        <v>399</v>
      </c>
      <c r="K246" s="2">
        <v>2</v>
      </c>
      <c r="L246" t="s">
        <v>94</v>
      </c>
      <c r="M246" t="s">
        <v>400</v>
      </c>
      <c r="N246" t="s">
        <v>401</v>
      </c>
      <c r="O246" t="s">
        <v>32</v>
      </c>
      <c r="P246" t="s">
        <v>33</v>
      </c>
      <c r="Q246" t="s">
        <v>34</v>
      </c>
      <c r="R246" s="1">
        <f t="shared" si="28"/>
        <v>40484</v>
      </c>
      <c r="T246" t="s">
        <v>34</v>
      </c>
      <c r="U246" s="2">
        <v>0</v>
      </c>
      <c r="V246" t="s">
        <v>402</v>
      </c>
      <c r="W246" t="s">
        <v>36</v>
      </c>
    </row>
    <row r="247" spans="1:23" ht="17.5" hidden="1" customHeight="1" x14ac:dyDescent="0.4">
      <c r="A247" s="2">
        <v>91284</v>
      </c>
      <c r="B247" s="1">
        <f t="shared" si="29"/>
        <v>43616</v>
      </c>
      <c r="C247" t="s">
        <v>116</v>
      </c>
      <c r="D247" t="s">
        <v>24</v>
      </c>
      <c r="E247" t="s">
        <v>117</v>
      </c>
      <c r="F247" t="s">
        <v>118</v>
      </c>
      <c r="G247" t="s">
        <v>119</v>
      </c>
      <c r="H247" s="46">
        <v>309.72000000000003</v>
      </c>
      <c r="I247" s="46">
        <v>0</v>
      </c>
      <c r="J247" t="s">
        <v>403</v>
      </c>
      <c r="K247" s="2">
        <v>2</v>
      </c>
      <c r="L247" t="s">
        <v>94</v>
      </c>
      <c r="M247" t="s">
        <v>404</v>
      </c>
      <c r="N247" t="s">
        <v>122</v>
      </c>
      <c r="O247" t="s">
        <v>32</v>
      </c>
      <c r="P247" t="s">
        <v>33</v>
      </c>
      <c r="Q247" t="s">
        <v>34</v>
      </c>
      <c r="R247" s="1">
        <f>DATE(2013,7,29)</f>
        <v>41484</v>
      </c>
      <c r="T247" t="s">
        <v>34</v>
      </c>
      <c r="U247" s="2">
        <v>0</v>
      </c>
      <c r="V247" t="s">
        <v>123</v>
      </c>
      <c r="W247" t="s">
        <v>36</v>
      </c>
    </row>
    <row r="248" spans="1:23" ht="17.5" hidden="1" customHeight="1" x14ac:dyDescent="0.4">
      <c r="A248" s="2">
        <v>91284</v>
      </c>
      <c r="B248" s="1">
        <f t="shared" si="29"/>
        <v>43616</v>
      </c>
      <c r="C248" t="s">
        <v>116</v>
      </c>
      <c r="D248" t="s">
        <v>24</v>
      </c>
      <c r="E248" t="s">
        <v>117</v>
      </c>
      <c r="F248" t="s">
        <v>118</v>
      </c>
      <c r="G248" t="s">
        <v>119</v>
      </c>
      <c r="H248" s="46">
        <v>5.18</v>
      </c>
      <c r="I248" s="46">
        <v>0</v>
      </c>
      <c r="J248" t="s">
        <v>403</v>
      </c>
      <c r="K248" s="2">
        <v>2</v>
      </c>
      <c r="L248" t="s">
        <v>94</v>
      </c>
      <c r="M248" t="s">
        <v>404</v>
      </c>
      <c r="N248" t="s">
        <v>122</v>
      </c>
      <c r="O248" t="s">
        <v>32</v>
      </c>
      <c r="P248" t="s">
        <v>46</v>
      </c>
      <c r="Q248" t="s">
        <v>34</v>
      </c>
      <c r="R248" s="1">
        <f>DATE(2013,7,29)</f>
        <v>41484</v>
      </c>
      <c r="T248" t="s">
        <v>34</v>
      </c>
      <c r="U248" s="2">
        <v>0</v>
      </c>
      <c r="V248" t="s">
        <v>123</v>
      </c>
      <c r="W248" t="s">
        <v>36</v>
      </c>
    </row>
    <row r="249" spans="1:23" ht="17.5" hidden="1" customHeight="1" x14ac:dyDescent="0.4">
      <c r="A249" s="2">
        <v>91287</v>
      </c>
      <c r="B249" s="1">
        <f t="shared" si="29"/>
        <v>43616</v>
      </c>
      <c r="C249" t="s">
        <v>174</v>
      </c>
      <c r="D249" t="s">
        <v>24</v>
      </c>
      <c r="E249" t="s">
        <v>139</v>
      </c>
      <c r="F249" t="s">
        <v>58</v>
      </c>
      <c r="G249" t="s">
        <v>141</v>
      </c>
      <c r="H249" s="46">
        <v>1172.2</v>
      </c>
      <c r="I249" s="46">
        <v>0</v>
      </c>
      <c r="J249" t="s">
        <v>62</v>
      </c>
      <c r="K249" s="2">
        <v>2</v>
      </c>
      <c r="L249" t="s">
        <v>94</v>
      </c>
      <c r="M249" t="s">
        <v>405</v>
      </c>
      <c r="N249" t="s">
        <v>177</v>
      </c>
      <c r="O249" t="s">
        <v>32</v>
      </c>
      <c r="P249" t="s">
        <v>33</v>
      </c>
      <c r="Q249" t="s">
        <v>34</v>
      </c>
      <c r="R249" s="1">
        <f>DATE(2012,2,1)</f>
        <v>40940</v>
      </c>
      <c r="T249" t="s">
        <v>34</v>
      </c>
      <c r="U249" s="2">
        <v>0</v>
      </c>
      <c r="V249" t="s">
        <v>178</v>
      </c>
      <c r="W249" t="s">
        <v>36</v>
      </c>
    </row>
    <row r="250" spans="1:23" ht="17.5" hidden="1" customHeight="1" x14ac:dyDescent="0.4">
      <c r="A250" s="2">
        <v>91287</v>
      </c>
      <c r="B250" s="1">
        <f t="shared" si="29"/>
        <v>43616</v>
      </c>
      <c r="C250" t="s">
        <v>174</v>
      </c>
      <c r="D250" t="s">
        <v>24</v>
      </c>
      <c r="E250" t="s">
        <v>139</v>
      </c>
      <c r="F250" t="s">
        <v>58</v>
      </c>
      <c r="G250" t="s">
        <v>141</v>
      </c>
      <c r="H250" s="46">
        <v>170.56</v>
      </c>
      <c r="I250" s="46">
        <v>0</v>
      </c>
      <c r="J250" t="s">
        <v>62</v>
      </c>
      <c r="K250" s="2">
        <v>2</v>
      </c>
      <c r="L250" t="s">
        <v>94</v>
      </c>
      <c r="M250" t="s">
        <v>405</v>
      </c>
      <c r="N250" t="s">
        <v>177</v>
      </c>
      <c r="O250" t="s">
        <v>32</v>
      </c>
      <c r="P250" t="s">
        <v>33</v>
      </c>
      <c r="Q250" t="s">
        <v>34</v>
      </c>
      <c r="R250" s="1">
        <f>DATE(2012,2,1)</f>
        <v>40940</v>
      </c>
      <c r="T250" t="s">
        <v>34</v>
      </c>
      <c r="U250" s="2">
        <v>0</v>
      </c>
      <c r="V250" t="s">
        <v>178</v>
      </c>
      <c r="W250" t="s">
        <v>36</v>
      </c>
    </row>
    <row r="251" spans="1:23" ht="17.5" hidden="1" customHeight="1" x14ac:dyDescent="0.4">
      <c r="A251" s="2">
        <v>91287</v>
      </c>
      <c r="B251" s="1">
        <f t="shared" si="29"/>
        <v>43616</v>
      </c>
      <c r="C251" t="s">
        <v>174</v>
      </c>
      <c r="D251" t="s">
        <v>24</v>
      </c>
      <c r="E251" t="s">
        <v>139</v>
      </c>
      <c r="F251" t="s">
        <v>58</v>
      </c>
      <c r="G251" t="s">
        <v>141</v>
      </c>
      <c r="H251" s="46">
        <v>22.22</v>
      </c>
      <c r="I251" s="46">
        <v>0</v>
      </c>
      <c r="J251" t="s">
        <v>62</v>
      </c>
      <c r="K251" s="2">
        <v>2</v>
      </c>
      <c r="L251" t="s">
        <v>94</v>
      </c>
      <c r="M251" t="s">
        <v>405</v>
      </c>
      <c r="N251" t="s">
        <v>177</v>
      </c>
      <c r="O251" t="s">
        <v>32</v>
      </c>
      <c r="P251" t="s">
        <v>46</v>
      </c>
      <c r="Q251" t="s">
        <v>34</v>
      </c>
      <c r="R251" s="1">
        <f>DATE(2012,2,1)</f>
        <v>40940</v>
      </c>
      <c r="T251" t="s">
        <v>34</v>
      </c>
      <c r="U251" s="2">
        <v>0</v>
      </c>
      <c r="V251" t="s">
        <v>178</v>
      </c>
      <c r="W251" t="s">
        <v>36</v>
      </c>
    </row>
    <row r="252" spans="1:23" ht="17.5" hidden="1" customHeight="1" x14ac:dyDescent="0.4">
      <c r="A252" s="2">
        <v>91300</v>
      </c>
      <c r="B252" s="1">
        <f t="shared" si="29"/>
        <v>43616</v>
      </c>
      <c r="C252" t="s">
        <v>346</v>
      </c>
      <c r="D252" t="s">
        <v>24</v>
      </c>
      <c r="E252" t="s">
        <v>347</v>
      </c>
      <c r="F252" t="s">
        <v>127</v>
      </c>
      <c r="G252" t="s">
        <v>348</v>
      </c>
      <c r="H252" s="46">
        <v>105</v>
      </c>
      <c r="I252" s="46">
        <v>0</v>
      </c>
      <c r="J252" t="s">
        <v>62</v>
      </c>
      <c r="K252" s="2">
        <v>2</v>
      </c>
      <c r="L252" t="s">
        <v>94</v>
      </c>
      <c r="M252" t="s">
        <v>406</v>
      </c>
      <c r="N252" t="s">
        <v>350</v>
      </c>
      <c r="O252" t="s">
        <v>32</v>
      </c>
      <c r="P252" t="s">
        <v>33</v>
      </c>
      <c r="Q252" t="s">
        <v>34</v>
      </c>
      <c r="R252" s="1">
        <f>DATE(2011,2,17)</f>
        <v>40591</v>
      </c>
      <c r="T252" t="s">
        <v>34</v>
      </c>
      <c r="U252" s="2">
        <v>0</v>
      </c>
      <c r="V252" t="s">
        <v>351</v>
      </c>
      <c r="W252" t="s">
        <v>36</v>
      </c>
    </row>
    <row r="253" spans="1:23" ht="17.5" hidden="1" customHeight="1" x14ac:dyDescent="0.4">
      <c r="A253" s="2">
        <v>91301</v>
      </c>
      <c r="B253" s="1">
        <f t="shared" si="29"/>
        <v>43616</v>
      </c>
      <c r="C253" t="s">
        <v>346</v>
      </c>
      <c r="D253" t="s">
        <v>24</v>
      </c>
      <c r="E253" t="s">
        <v>347</v>
      </c>
      <c r="F253" t="s">
        <v>127</v>
      </c>
      <c r="G253" t="s">
        <v>348</v>
      </c>
      <c r="H253" s="46">
        <v>105</v>
      </c>
      <c r="I253" s="46">
        <v>0</v>
      </c>
      <c r="J253" t="s">
        <v>62</v>
      </c>
      <c r="K253" s="2">
        <v>2</v>
      </c>
      <c r="L253" t="s">
        <v>94</v>
      </c>
      <c r="M253" t="s">
        <v>407</v>
      </c>
      <c r="N253" t="s">
        <v>350</v>
      </c>
      <c r="O253" t="s">
        <v>32</v>
      </c>
      <c r="P253" t="s">
        <v>33</v>
      </c>
      <c r="Q253" t="s">
        <v>34</v>
      </c>
      <c r="R253" s="1">
        <f>DATE(2011,2,17)</f>
        <v>40591</v>
      </c>
      <c r="T253" t="s">
        <v>34</v>
      </c>
      <c r="U253" s="2">
        <v>0</v>
      </c>
      <c r="V253" t="s">
        <v>351</v>
      </c>
      <c r="W253" t="s">
        <v>36</v>
      </c>
    </row>
    <row r="254" spans="1:23" ht="17.5" hidden="1" customHeight="1" x14ac:dyDescent="0.4">
      <c r="A254" s="2">
        <v>91353</v>
      </c>
      <c r="B254" s="1">
        <f t="shared" si="29"/>
        <v>43616</v>
      </c>
      <c r="C254" t="s">
        <v>408</v>
      </c>
      <c r="D254" t="s">
        <v>24</v>
      </c>
      <c r="E254" t="s">
        <v>48</v>
      </c>
      <c r="F254" t="s">
        <v>91</v>
      </c>
      <c r="G254" t="s">
        <v>49</v>
      </c>
      <c r="H254" s="46">
        <v>29.9</v>
      </c>
      <c r="I254" s="46">
        <v>0</v>
      </c>
      <c r="J254" t="s">
        <v>409</v>
      </c>
      <c r="K254" s="2">
        <v>2</v>
      </c>
      <c r="L254" t="s">
        <v>94</v>
      </c>
      <c r="M254" t="s">
        <v>316</v>
      </c>
      <c r="N254" t="s">
        <v>240</v>
      </c>
      <c r="O254" t="s">
        <v>32</v>
      </c>
      <c r="P254" t="s">
        <v>33</v>
      </c>
      <c r="Q254" t="s">
        <v>34</v>
      </c>
      <c r="R254" s="1">
        <f t="shared" ref="R254:R265" si="30">DATE(2010,11,2)</f>
        <v>40484</v>
      </c>
      <c r="T254" t="s">
        <v>34</v>
      </c>
      <c r="U254" s="2">
        <v>0</v>
      </c>
      <c r="V254" t="s">
        <v>241</v>
      </c>
      <c r="W254" t="s">
        <v>36</v>
      </c>
    </row>
    <row r="255" spans="1:23" ht="17.5" hidden="1" customHeight="1" x14ac:dyDescent="0.4">
      <c r="A255" s="2">
        <v>91353</v>
      </c>
      <c r="B255" s="1">
        <f t="shared" si="29"/>
        <v>43616</v>
      </c>
      <c r="C255" t="s">
        <v>408</v>
      </c>
      <c r="D255" t="s">
        <v>24</v>
      </c>
      <c r="E255" t="s">
        <v>48</v>
      </c>
      <c r="F255" t="s">
        <v>91</v>
      </c>
      <c r="G255" t="s">
        <v>49</v>
      </c>
      <c r="H255" s="46">
        <v>29.9</v>
      </c>
      <c r="I255" s="46">
        <v>0</v>
      </c>
      <c r="J255" t="s">
        <v>409</v>
      </c>
      <c r="K255" s="2">
        <v>2</v>
      </c>
      <c r="L255" t="s">
        <v>94</v>
      </c>
      <c r="M255" t="s">
        <v>316</v>
      </c>
      <c r="N255" t="s">
        <v>240</v>
      </c>
      <c r="O255" t="s">
        <v>32</v>
      </c>
      <c r="P255" t="s">
        <v>33</v>
      </c>
      <c r="Q255" t="s">
        <v>34</v>
      </c>
      <c r="R255" s="1">
        <f t="shared" si="30"/>
        <v>40484</v>
      </c>
      <c r="T255" t="s">
        <v>34</v>
      </c>
      <c r="U255" s="2">
        <v>0</v>
      </c>
      <c r="V255" t="s">
        <v>241</v>
      </c>
      <c r="W255" t="s">
        <v>36</v>
      </c>
    </row>
    <row r="256" spans="1:23" ht="17.5" hidden="1" customHeight="1" x14ac:dyDescent="0.4">
      <c r="A256" s="2">
        <v>91353</v>
      </c>
      <c r="B256" s="1">
        <f t="shared" si="29"/>
        <v>43616</v>
      </c>
      <c r="C256" t="s">
        <v>408</v>
      </c>
      <c r="D256" t="s">
        <v>24</v>
      </c>
      <c r="E256" t="s">
        <v>48</v>
      </c>
      <c r="F256" t="s">
        <v>91</v>
      </c>
      <c r="G256" t="s">
        <v>49</v>
      </c>
      <c r="H256" s="46">
        <v>0.22</v>
      </c>
      <c r="I256" s="46">
        <v>0</v>
      </c>
      <c r="J256" t="s">
        <v>409</v>
      </c>
      <c r="K256" s="2">
        <v>2</v>
      </c>
      <c r="L256" t="s">
        <v>94</v>
      </c>
      <c r="M256" t="s">
        <v>316</v>
      </c>
      <c r="N256" t="s">
        <v>240</v>
      </c>
      <c r="O256" t="s">
        <v>32</v>
      </c>
      <c r="P256" t="s">
        <v>46</v>
      </c>
      <c r="Q256" t="s">
        <v>34</v>
      </c>
      <c r="R256" s="1">
        <f t="shared" si="30"/>
        <v>40484</v>
      </c>
      <c r="T256" t="s">
        <v>34</v>
      </c>
      <c r="U256" s="2">
        <v>0</v>
      </c>
      <c r="V256" t="s">
        <v>241</v>
      </c>
      <c r="W256" t="s">
        <v>36</v>
      </c>
    </row>
    <row r="257" spans="1:23" ht="17.5" hidden="1" customHeight="1" x14ac:dyDescent="0.4">
      <c r="A257" s="2">
        <v>91353</v>
      </c>
      <c r="B257" s="1">
        <f t="shared" si="29"/>
        <v>43616</v>
      </c>
      <c r="C257" t="s">
        <v>408</v>
      </c>
      <c r="D257" t="s">
        <v>24</v>
      </c>
      <c r="E257" t="s">
        <v>48</v>
      </c>
      <c r="F257" t="s">
        <v>91</v>
      </c>
      <c r="G257" t="s">
        <v>49</v>
      </c>
      <c r="H257" s="46">
        <v>0.22</v>
      </c>
      <c r="I257" s="46">
        <v>0</v>
      </c>
      <c r="J257" t="s">
        <v>409</v>
      </c>
      <c r="K257" s="2">
        <v>2</v>
      </c>
      <c r="L257" t="s">
        <v>94</v>
      </c>
      <c r="M257" t="s">
        <v>316</v>
      </c>
      <c r="N257" t="s">
        <v>240</v>
      </c>
      <c r="O257" t="s">
        <v>32</v>
      </c>
      <c r="P257" t="s">
        <v>46</v>
      </c>
      <c r="Q257" t="s">
        <v>34</v>
      </c>
      <c r="R257" s="1">
        <f t="shared" si="30"/>
        <v>40484</v>
      </c>
      <c r="T257" t="s">
        <v>34</v>
      </c>
      <c r="U257" s="2">
        <v>0</v>
      </c>
      <c r="V257" t="s">
        <v>241</v>
      </c>
      <c r="W257" t="s">
        <v>36</v>
      </c>
    </row>
    <row r="258" spans="1:23" ht="17.5" hidden="1" customHeight="1" x14ac:dyDescent="0.4">
      <c r="A258" s="2">
        <v>91353</v>
      </c>
      <c r="B258" s="1">
        <f t="shared" si="29"/>
        <v>43616</v>
      </c>
      <c r="C258" t="s">
        <v>163</v>
      </c>
      <c r="D258" t="s">
        <v>24</v>
      </c>
      <c r="E258" t="s">
        <v>38</v>
      </c>
      <c r="F258" t="s">
        <v>164</v>
      </c>
      <c r="G258" t="s">
        <v>40</v>
      </c>
      <c r="H258" s="46">
        <v>459.55</v>
      </c>
      <c r="I258" s="46">
        <v>0</v>
      </c>
      <c r="J258" t="s">
        <v>409</v>
      </c>
      <c r="K258" s="2">
        <v>2</v>
      </c>
      <c r="L258" t="s">
        <v>94</v>
      </c>
      <c r="M258" t="s">
        <v>316</v>
      </c>
      <c r="N258" t="s">
        <v>240</v>
      </c>
      <c r="O258" t="s">
        <v>32</v>
      </c>
      <c r="P258" t="s">
        <v>33</v>
      </c>
      <c r="Q258" t="s">
        <v>34</v>
      </c>
      <c r="R258" s="1">
        <f t="shared" si="30"/>
        <v>40484</v>
      </c>
      <c r="T258" t="s">
        <v>34</v>
      </c>
      <c r="U258" s="2">
        <v>0</v>
      </c>
      <c r="V258" t="s">
        <v>241</v>
      </c>
      <c r="W258" t="s">
        <v>36</v>
      </c>
    </row>
    <row r="259" spans="1:23" ht="17.5" hidden="1" customHeight="1" x14ac:dyDescent="0.4">
      <c r="A259" s="2">
        <v>91353</v>
      </c>
      <c r="B259" s="1">
        <f t="shared" si="29"/>
        <v>43616</v>
      </c>
      <c r="C259" t="s">
        <v>163</v>
      </c>
      <c r="D259" t="s">
        <v>24</v>
      </c>
      <c r="E259" t="s">
        <v>38</v>
      </c>
      <c r="F259" t="s">
        <v>164</v>
      </c>
      <c r="G259" t="s">
        <v>40</v>
      </c>
      <c r="H259" s="46">
        <v>501.35</v>
      </c>
      <c r="I259" s="46">
        <v>0</v>
      </c>
      <c r="J259" t="s">
        <v>409</v>
      </c>
      <c r="K259" s="2">
        <v>2</v>
      </c>
      <c r="L259" t="s">
        <v>94</v>
      </c>
      <c r="M259" t="s">
        <v>316</v>
      </c>
      <c r="N259" t="s">
        <v>240</v>
      </c>
      <c r="O259" t="s">
        <v>32</v>
      </c>
      <c r="P259" t="s">
        <v>33</v>
      </c>
      <c r="Q259" t="s">
        <v>34</v>
      </c>
      <c r="R259" s="1">
        <f t="shared" si="30"/>
        <v>40484</v>
      </c>
      <c r="T259" t="s">
        <v>34</v>
      </c>
      <c r="U259" s="2">
        <v>0</v>
      </c>
      <c r="V259" t="s">
        <v>241</v>
      </c>
      <c r="W259" t="s">
        <v>36</v>
      </c>
    </row>
    <row r="260" spans="1:23" ht="17.5" hidden="1" customHeight="1" x14ac:dyDescent="0.4">
      <c r="A260" s="2">
        <v>91353</v>
      </c>
      <c r="B260" s="1">
        <f t="shared" si="29"/>
        <v>43616</v>
      </c>
      <c r="C260" t="s">
        <v>163</v>
      </c>
      <c r="D260" t="s">
        <v>24</v>
      </c>
      <c r="E260" t="s">
        <v>38</v>
      </c>
      <c r="F260" t="s">
        <v>164</v>
      </c>
      <c r="G260" t="s">
        <v>40</v>
      </c>
      <c r="H260" s="46">
        <v>502.31</v>
      </c>
      <c r="I260" s="46">
        <v>0</v>
      </c>
      <c r="J260" t="s">
        <v>409</v>
      </c>
      <c r="K260" s="2">
        <v>2</v>
      </c>
      <c r="L260" t="s">
        <v>94</v>
      </c>
      <c r="M260" t="s">
        <v>316</v>
      </c>
      <c r="N260" t="s">
        <v>240</v>
      </c>
      <c r="O260" t="s">
        <v>32</v>
      </c>
      <c r="P260" t="s">
        <v>33</v>
      </c>
      <c r="Q260" t="s">
        <v>34</v>
      </c>
      <c r="R260" s="1">
        <f t="shared" si="30"/>
        <v>40484</v>
      </c>
      <c r="T260" t="s">
        <v>34</v>
      </c>
      <c r="U260" s="2">
        <v>0</v>
      </c>
      <c r="V260" t="s">
        <v>241</v>
      </c>
      <c r="W260" t="s">
        <v>36</v>
      </c>
    </row>
    <row r="261" spans="1:23" ht="17.5" hidden="1" customHeight="1" x14ac:dyDescent="0.4">
      <c r="A261" s="2">
        <v>91353</v>
      </c>
      <c r="B261" s="1">
        <f t="shared" si="29"/>
        <v>43616</v>
      </c>
      <c r="C261" t="s">
        <v>163</v>
      </c>
      <c r="D261" t="s">
        <v>24</v>
      </c>
      <c r="E261" t="s">
        <v>38</v>
      </c>
      <c r="F261" t="s">
        <v>164</v>
      </c>
      <c r="G261" t="s">
        <v>40</v>
      </c>
      <c r="H261" s="46">
        <v>500.25</v>
      </c>
      <c r="I261" s="46">
        <v>0</v>
      </c>
      <c r="J261" t="s">
        <v>409</v>
      </c>
      <c r="K261" s="2">
        <v>2</v>
      </c>
      <c r="L261" t="s">
        <v>94</v>
      </c>
      <c r="M261" t="s">
        <v>316</v>
      </c>
      <c r="N261" t="s">
        <v>240</v>
      </c>
      <c r="O261" t="s">
        <v>32</v>
      </c>
      <c r="P261" t="s">
        <v>33</v>
      </c>
      <c r="Q261" t="s">
        <v>34</v>
      </c>
      <c r="R261" s="1">
        <f t="shared" si="30"/>
        <v>40484</v>
      </c>
      <c r="T261" t="s">
        <v>34</v>
      </c>
      <c r="U261" s="2">
        <v>0</v>
      </c>
      <c r="V261" t="s">
        <v>241</v>
      </c>
      <c r="W261" t="s">
        <v>36</v>
      </c>
    </row>
    <row r="262" spans="1:23" ht="17.5" hidden="1" customHeight="1" x14ac:dyDescent="0.4">
      <c r="A262" s="2">
        <v>91353</v>
      </c>
      <c r="B262" s="1">
        <f t="shared" si="29"/>
        <v>43616</v>
      </c>
      <c r="C262" t="s">
        <v>163</v>
      </c>
      <c r="D262" t="s">
        <v>24</v>
      </c>
      <c r="E262" t="s">
        <v>38</v>
      </c>
      <c r="F262" t="s">
        <v>164</v>
      </c>
      <c r="G262" t="s">
        <v>40</v>
      </c>
      <c r="H262" s="46">
        <v>506.73</v>
      </c>
      <c r="I262" s="46">
        <v>0</v>
      </c>
      <c r="J262" t="s">
        <v>409</v>
      </c>
      <c r="K262" s="2">
        <v>2</v>
      </c>
      <c r="L262" t="s">
        <v>94</v>
      </c>
      <c r="M262" t="s">
        <v>316</v>
      </c>
      <c r="N262" t="s">
        <v>240</v>
      </c>
      <c r="O262" t="s">
        <v>32</v>
      </c>
      <c r="P262" t="s">
        <v>33</v>
      </c>
      <c r="Q262" t="s">
        <v>34</v>
      </c>
      <c r="R262" s="1">
        <f t="shared" si="30"/>
        <v>40484</v>
      </c>
      <c r="T262" t="s">
        <v>34</v>
      </c>
      <c r="U262" s="2">
        <v>0</v>
      </c>
      <c r="V262" t="s">
        <v>241</v>
      </c>
      <c r="W262" t="s">
        <v>36</v>
      </c>
    </row>
    <row r="263" spans="1:23" ht="17.5" hidden="1" customHeight="1" x14ac:dyDescent="0.4">
      <c r="A263" s="2">
        <v>91353</v>
      </c>
      <c r="B263" s="1">
        <f t="shared" si="29"/>
        <v>43616</v>
      </c>
      <c r="C263" t="s">
        <v>163</v>
      </c>
      <c r="D263" t="s">
        <v>24</v>
      </c>
      <c r="E263" t="s">
        <v>38</v>
      </c>
      <c r="F263" t="s">
        <v>164</v>
      </c>
      <c r="G263" t="s">
        <v>40</v>
      </c>
      <c r="H263" s="46">
        <v>500.21</v>
      </c>
      <c r="I263" s="46">
        <v>0</v>
      </c>
      <c r="J263" t="s">
        <v>409</v>
      </c>
      <c r="K263" s="2">
        <v>2</v>
      </c>
      <c r="L263" t="s">
        <v>94</v>
      </c>
      <c r="M263" t="s">
        <v>316</v>
      </c>
      <c r="N263" t="s">
        <v>240</v>
      </c>
      <c r="O263" t="s">
        <v>32</v>
      </c>
      <c r="P263" t="s">
        <v>33</v>
      </c>
      <c r="Q263" t="s">
        <v>34</v>
      </c>
      <c r="R263" s="1">
        <f t="shared" si="30"/>
        <v>40484</v>
      </c>
      <c r="T263" t="s">
        <v>34</v>
      </c>
      <c r="U263" s="2">
        <v>0</v>
      </c>
      <c r="V263" t="s">
        <v>241</v>
      </c>
      <c r="W263" t="s">
        <v>36</v>
      </c>
    </row>
    <row r="264" spans="1:23" ht="17.5" hidden="1" customHeight="1" x14ac:dyDescent="0.4">
      <c r="A264" s="2">
        <v>91353</v>
      </c>
      <c r="B264" s="1">
        <f t="shared" si="29"/>
        <v>43616</v>
      </c>
      <c r="C264" t="s">
        <v>163</v>
      </c>
      <c r="D264" t="s">
        <v>24</v>
      </c>
      <c r="E264" t="s">
        <v>38</v>
      </c>
      <c r="F264" t="s">
        <v>164</v>
      </c>
      <c r="G264" t="s">
        <v>40</v>
      </c>
      <c r="H264" s="46">
        <v>501.65</v>
      </c>
      <c r="I264" s="46">
        <v>0</v>
      </c>
      <c r="J264" t="s">
        <v>409</v>
      </c>
      <c r="K264" s="2">
        <v>2</v>
      </c>
      <c r="L264" t="s">
        <v>94</v>
      </c>
      <c r="M264" t="s">
        <v>316</v>
      </c>
      <c r="N264" t="s">
        <v>240</v>
      </c>
      <c r="O264" t="s">
        <v>32</v>
      </c>
      <c r="P264" t="s">
        <v>33</v>
      </c>
      <c r="Q264" t="s">
        <v>34</v>
      </c>
      <c r="R264" s="1">
        <f t="shared" si="30"/>
        <v>40484</v>
      </c>
      <c r="T264" t="s">
        <v>34</v>
      </c>
      <c r="U264" s="2">
        <v>0</v>
      </c>
      <c r="V264" t="s">
        <v>241</v>
      </c>
      <c r="W264" t="s">
        <v>36</v>
      </c>
    </row>
    <row r="265" spans="1:23" ht="17.5" hidden="1" customHeight="1" x14ac:dyDescent="0.4">
      <c r="A265" s="2">
        <v>91353</v>
      </c>
      <c r="B265" s="1">
        <f t="shared" si="29"/>
        <v>43616</v>
      </c>
      <c r="C265" t="s">
        <v>163</v>
      </c>
      <c r="D265" t="s">
        <v>24</v>
      </c>
      <c r="E265" t="s">
        <v>38</v>
      </c>
      <c r="F265" t="s">
        <v>164</v>
      </c>
      <c r="G265" t="s">
        <v>40</v>
      </c>
      <c r="H265" s="46">
        <v>500.82</v>
      </c>
      <c r="I265" s="46">
        <v>0</v>
      </c>
      <c r="J265" t="s">
        <v>409</v>
      </c>
      <c r="K265" s="2">
        <v>2</v>
      </c>
      <c r="L265" t="s">
        <v>94</v>
      </c>
      <c r="M265" t="s">
        <v>316</v>
      </c>
      <c r="N265" t="s">
        <v>240</v>
      </c>
      <c r="O265" t="s">
        <v>32</v>
      </c>
      <c r="P265" t="s">
        <v>33</v>
      </c>
      <c r="Q265" t="s">
        <v>34</v>
      </c>
      <c r="R265" s="1">
        <f t="shared" si="30"/>
        <v>40484</v>
      </c>
      <c r="T265" t="s">
        <v>34</v>
      </c>
      <c r="U265" s="2">
        <v>0</v>
      </c>
      <c r="V265" t="s">
        <v>241</v>
      </c>
      <c r="W265" t="s">
        <v>36</v>
      </c>
    </row>
    <row r="266" spans="1:23" ht="17.5" hidden="1" customHeight="1" x14ac:dyDescent="0.4">
      <c r="A266" s="2">
        <v>91353</v>
      </c>
      <c r="B266" s="1">
        <f t="shared" si="29"/>
        <v>43616</v>
      </c>
      <c r="C266" t="s">
        <v>59</v>
      </c>
      <c r="D266" t="s">
        <v>24</v>
      </c>
      <c r="E266" t="s">
        <v>60</v>
      </c>
      <c r="F266" t="s">
        <v>39</v>
      </c>
      <c r="G266" t="s">
        <v>61</v>
      </c>
      <c r="H266" s="46">
        <v>1080</v>
      </c>
      <c r="I266" s="46">
        <v>0</v>
      </c>
      <c r="J266" t="s">
        <v>409</v>
      </c>
      <c r="K266" s="2">
        <v>2</v>
      </c>
      <c r="L266" t="s">
        <v>94</v>
      </c>
      <c r="M266" t="s">
        <v>316</v>
      </c>
      <c r="N266" t="s">
        <v>240</v>
      </c>
      <c r="O266" t="s">
        <v>32</v>
      </c>
      <c r="P266" t="s">
        <v>33</v>
      </c>
      <c r="Q266" t="s">
        <v>34</v>
      </c>
      <c r="R266" s="1">
        <f>DATE(2011,2,22)</f>
        <v>40596</v>
      </c>
      <c r="T266" t="s">
        <v>34</v>
      </c>
      <c r="U266" s="2">
        <v>0</v>
      </c>
      <c r="V266" t="s">
        <v>241</v>
      </c>
      <c r="W266" t="s">
        <v>36</v>
      </c>
    </row>
    <row r="267" spans="1:23" ht="17.5" hidden="1" customHeight="1" x14ac:dyDescent="0.4">
      <c r="A267" s="2">
        <v>91363</v>
      </c>
      <c r="B267" s="1">
        <f t="shared" si="29"/>
        <v>43616</v>
      </c>
      <c r="C267" t="s">
        <v>289</v>
      </c>
      <c r="D267" t="s">
        <v>24</v>
      </c>
      <c r="E267" t="s">
        <v>290</v>
      </c>
      <c r="F267" t="s">
        <v>291</v>
      </c>
      <c r="G267" t="s">
        <v>61</v>
      </c>
      <c r="H267" s="46">
        <v>590</v>
      </c>
      <c r="I267" s="46">
        <v>0</v>
      </c>
      <c r="J267" t="s">
        <v>62</v>
      </c>
      <c r="K267" s="2">
        <v>2</v>
      </c>
      <c r="L267" t="s">
        <v>94</v>
      </c>
      <c r="M267" t="s">
        <v>410</v>
      </c>
      <c r="N267" t="s">
        <v>293</v>
      </c>
      <c r="O267" t="s">
        <v>32</v>
      </c>
      <c r="P267" t="s">
        <v>33</v>
      </c>
      <c r="Q267" t="s">
        <v>34</v>
      </c>
      <c r="R267" s="1">
        <f>DATE(2011,2,17)</f>
        <v>40591</v>
      </c>
      <c r="T267" t="s">
        <v>34</v>
      </c>
      <c r="U267" s="2">
        <v>0</v>
      </c>
      <c r="V267" t="s">
        <v>294</v>
      </c>
      <c r="W267" t="s">
        <v>36</v>
      </c>
    </row>
    <row r="268" spans="1:23" ht="17.5" hidden="1" customHeight="1" x14ac:dyDescent="0.4">
      <c r="A268" s="2">
        <v>91363</v>
      </c>
      <c r="B268" s="1">
        <f t="shared" si="29"/>
        <v>43616</v>
      </c>
      <c r="C268" t="s">
        <v>289</v>
      </c>
      <c r="D268" t="s">
        <v>24</v>
      </c>
      <c r="E268" t="s">
        <v>290</v>
      </c>
      <c r="F268" t="s">
        <v>291</v>
      </c>
      <c r="G268" t="s">
        <v>61</v>
      </c>
      <c r="H268" s="46">
        <v>11.15</v>
      </c>
      <c r="I268" s="46">
        <v>0</v>
      </c>
      <c r="J268" t="s">
        <v>62</v>
      </c>
      <c r="K268" s="2">
        <v>2</v>
      </c>
      <c r="L268" t="s">
        <v>94</v>
      </c>
      <c r="M268" t="s">
        <v>410</v>
      </c>
      <c r="N268" t="s">
        <v>293</v>
      </c>
      <c r="O268" t="s">
        <v>32</v>
      </c>
      <c r="P268" t="s">
        <v>46</v>
      </c>
      <c r="Q268" t="s">
        <v>34</v>
      </c>
      <c r="R268" s="1">
        <f>DATE(2011,2,17)</f>
        <v>40591</v>
      </c>
      <c r="T268" t="s">
        <v>34</v>
      </c>
      <c r="U268" s="2">
        <v>0</v>
      </c>
      <c r="V268" t="s">
        <v>294</v>
      </c>
      <c r="W268" t="s">
        <v>36</v>
      </c>
    </row>
    <row r="269" spans="1:23" ht="17.5" hidden="1" customHeight="1" x14ac:dyDescent="0.4">
      <c r="A269" s="2">
        <v>91364</v>
      </c>
      <c r="B269" s="1">
        <f t="shared" si="29"/>
        <v>43616</v>
      </c>
      <c r="C269" t="s">
        <v>204</v>
      </c>
      <c r="D269" t="s">
        <v>24</v>
      </c>
      <c r="E269" t="s">
        <v>205</v>
      </c>
      <c r="F269" t="s">
        <v>111</v>
      </c>
      <c r="G269" t="s">
        <v>141</v>
      </c>
      <c r="H269" s="46">
        <v>4.01</v>
      </c>
      <c r="I269" s="46">
        <v>0</v>
      </c>
      <c r="J269" t="s">
        <v>62</v>
      </c>
      <c r="K269" s="2">
        <v>2</v>
      </c>
      <c r="L269" t="s">
        <v>94</v>
      </c>
      <c r="M269" t="s">
        <v>411</v>
      </c>
      <c r="N269" t="s">
        <v>199</v>
      </c>
      <c r="O269" t="s">
        <v>32</v>
      </c>
      <c r="P269" t="s">
        <v>33</v>
      </c>
      <c r="Q269" t="s">
        <v>34</v>
      </c>
      <c r="R269" s="1">
        <f>DATE(2010,11,2)</f>
        <v>40484</v>
      </c>
      <c r="T269" t="s">
        <v>34</v>
      </c>
      <c r="U269" s="2">
        <v>0</v>
      </c>
      <c r="V269" t="s">
        <v>200</v>
      </c>
      <c r="W269" t="s">
        <v>36</v>
      </c>
    </row>
    <row r="270" spans="1:23" ht="17.5" hidden="1" customHeight="1" x14ac:dyDescent="0.4">
      <c r="A270" s="2">
        <v>91364</v>
      </c>
      <c r="B270" s="1">
        <f t="shared" si="29"/>
        <v>43616</v>
      </c>
      <c r="C270" t="s">
        <v>204</v>
      </c>
      <c r="D270" t="s">
        <v>24</v>
      </c>
      <c r="E270" t="s">
        <v>205</v>
      </c>
      <c r="F270" t="s">
        <v>111</v>
      </c>
      <c r="G270" t="s">
        <v>141</v>
      </c>
      <c r="H270" s="46">
        <v>0.08</v>
      </c>
      <c r="I270" s="46">
        <v>0</v>
      </c>
      <c r="J270" t="s">
        <v>62</v>
      </c>
      <c r="K270" s="2">
        <v>2</v>
      </c>
      <c r="L270" t="s">
        <v>94</v>
      </c>
      <c r="M270" t="s">
        <v>411</v>
      </c>
      <c r="N270" t="s">
        <v>199</v>
      </c>
      <c r="O270" t="s">
        <v>32</v>
      </c>
      <c r="P270" t="s">
        <v>46</v>
      </c>
      <c r="Q270" t="s">
        <v>34</v>
      </c>
      <c r="R270" s="1">
        <f>DATE(2010,11,2)</f>
        <v>40484</v>
      </c>
      <c r="T270" t="s">
        <v>34</v>
      </c>
      <c r="U270" s="2">
        <v>0</v>
      </c>
      <c r="V270" t="s">
        <v>200</v>
      </c>
      <c r="W270" t="s">
        <v>36</v>
      </c>
    </row>
    <row r="271" spans="1:23" ht="17.5" hidden="1" customHeight="1" x14ac:dyDescent="0.4">
      <c r="A271" s="2">
        <v>91364</v>
      </c>
      <c r="B271" s="1">
        <f t="shared" si="29"/>
        <v>43616</v>
      </c>
      <c r="C271" t="s">
        <v>412</v>
      </c>
      <c r="D271" t="s">
        <v>24</v>
      </c>
      <c r="E271" t="s">
        <v>413</v>
      </c>
      <c r="F271" t="s">
        <v>111</v>
      </c>
      <c r="G271" t="s">
        <v>414</v>
      </c>
      <c r="H271" s="46">
        <v>4.01</v>
      </c>
      <c r="I271" s="46">
        <v>0</v>
      </c>
      <c r="J271" t="s">
        <v>62</v>
      </c>
      <c r="K271" s="2">
        <v>2</v>
      </c>
      <c r="L271" t="s">
        <v>94</v>
      </c>
      <c r="M271" t="s">
        <v>411</v>
      </c>
      <c r="N271" t="s">
        <v>199</v>
      </c>
      <c r="O271" t="s">
        <v>32</v>
      </c>
      <c r="P271" t="s">
        <v>33</v>
      </c>
      <c r="Q271" t="s">
        <v>34</v>
      </c>
      <c r="R271" s="1">
        <f>DATE(2018,12,31)</f>
        <v>43465</v>
      </c>
      <c r="T271" t="s">
        <v>34</v>
      </c>
      <c r="U271" s="2">
        <v>0</v>
      </c>
      <c r="V271" t="s">
        <v>200</v>
      </c>
      <c r="W271" t="s">
        <v>36</v>
      </c>
    </row>
    <row r="272" spans="1:23" ht="17.5" hidden="1" customHeight="1" x14ac:dyDescent="0.4">
      <c r="A272" s="2">
        <v>91364</v>
      </c>
      <c r="B272" s="1">
        <f t="shared" si="29"/>
        <v>43616</v>
      </c>
      <c r="C272" t="s">
        <v>412</v>
      </c>
      <c r="D272" t="s">
        <v>24</v>
      </c>
      <c r="E272" t="s">
        <v>413</v>
      </c>
      <c r="F272" t="s">
        <v>111</v>
      </c>
      <c r="G272" t="s">
        <v>414</v>
      </c>
      <c r="H272" s="46">
        <v>0.08</v>
      </c>
      <c r="I272" s="46">
        <v>0</v>
      </c>
      <c r="J272" t="s">
        <v>62</v>
      </c>
      <c r="K272" s="2">
        <v>2</v>
      </c>
      <c r="L272" t="s">
        <v>94</v>
      </c>
      <c r="M272" t="s">
        <v>411</v>
      </c>
      <c r="N272" t="s">
        <v>199</v>
      </c>
      <c r="O272" t="s">
        <v>32</v>
      </c>
      <c r="P272" t="s">
        <v>46</v>
      </c>
      <c r="Q272" t="s">
        <v>34</v>
      </c>
      <c r="R272" s="1">
        <f>DATE(2018,12,31)</f>
        <v>43465</v>
      </c>
      <c r="T272" t="s">
        <v>34</v>
      </c>
      <c r="U272" s="2">
        <v>0</v>
      </c>
      <c r="V272" t="s">
        <v>200</v>
      </c>
      <c r="W272" t="s">
        <v>36</v>
      </c>
    </row>
    <row r="273" spans="1:23" ht="17.5" hidden="1" customHeight="1" x14ac:dyDescent="0.4">
      <c r="A273" s="2">
        <v>91366</v>
      </c>
      <c r="B273" s="1">
        <f>DATE(2019,6,11)</f>
        <v>43627</v>
      </c>
      <c r="C273" t="s">
        <v>138</v>
      </c>
      <c r="D273" t="s">
        <v>24</v>
      </c>
      <c r="E273" t="s">
        <v>139</v>
      </c>
      <c r="F273" t="s">
        <v>140</v>
      </c>
      <c r="G273" t="s">
        <v>141</v>
      </c>
      <c r="H273" s="46">
        <v>136.85</v>
      </c>
      <c r="I273" s="46">
        <v>0</v>
      </c>
      <c r="J273" t="s">
        <v>62</v>
      </c>
      <c r="K273" s="2">
        <v>3</v>
      </c>
      <c r="L273" t="s">
        <v>94</v>
      </c>
      <c r="M273" t="s">
        <v>415</v>
      </c>
      <c r="N273" t="s">
        <v>143</v>
      </c>
      <c r="O273" t="s">
        <v>32</v>
      </c>
      <c r="P273" t="s">
        <v>33</v>
      </c>
      <c r="Q273" t="s">
        <v>34</v>
      </c>
      <c r="R273" s="1">
        <f>DATE(2010,11,2)</f>
        <v>40484</v>
      </c>
      <c r="T273" t="s">
        <v>34</v>
      </c>
      <c r="U273" s="2">
        <v>0</v>
      </c>
      <c r="V273" t="s">
        <v>144</v>
      </c>
      <c r="W273" t="s">
        <v>36</v>
      </c>
    </row>
    <row r="274" spans="1:23" ht="17.5" hidden="1" customHeight="1" x14ac:dyDescent="0.4">
      <c r="A274" s="2">
        <v>91366</v>
      </c>
      <c r="B274" s="1">
        <f>DATE(2019,6,11)</f>
        <v>43627</v>
      </c>
      <c r="C274" t="s">
        <v>138</v>
      </c>
      <c r="D274" t="s">
        <v>24</v>
      </c>
      <c r="E274" t="s">
        <v>139</v>
      </c>
      <c r="F274" t="s">
        <v>140</v>
      </c>
      <c r="G274" t="s">
        <v>141</v>
      </c>
      <c r="H274" s="46">
        <v>2.59</v>
      </c>
      <c r="I274" s="46">
        <v>0</v>
      </c>
      <c r="J274" t="s">
        <v>62</v>
      </c>
      <c r="K274" s="2">
        <v>3</v>
      </c>
      <c r="L274" t="s">
        <v>94</v>
      </c>
      <c r="M274" t="s">
        <v>415</v>
      </c>
      <c r="N274" t="s">
        <v>143</v>
      </c>
      <c r="O274" t="s">
        <v>32</v>
      </c>
      <c r="P274" t="s">
        <v>46</v>
      </c>
      <c r="Q274" t="s">
        <v>34</v>
      </c>
      <c r="R274" s="1">
        <f>DATE(2010,11,2)</f>
        <v>40484</v>
      </c>
      <c r="T274" t="s">
        <v>34</v>
      </c>
      <c r="U274" s="2">
        <v>0</v>
      </c>
      <c r="V274" t="s">
        <v>144</v>
      </c>
      <c r="W274" t="s">
        <v>36</v>
      </c>
    </row>
    <row r="275" spans="1:23" ht="17.5" hidden="1" customHeight="1" x14ac:dyDescent="0.4">
      <c r="A275" s="2">
        <v>91367</v>
      </c>
      <c r="B275" s="1">
        <f>DATE(2019,6,11)</f>
        <v>43627</v>
      </c>
      <c r="C275" t="s">
        <v>289</v>
      </c>
      <c r="D275" t="s">
        <v>24</v>
      </c>
      <c r="E275" t="s">
        <v>290</v>
      </c>
      <c r="F275" t="s">
        <v>291</v>
      </c>
      <c r="G275" t="s">
        <v>61</v>
      </c>
      <c r="H275" s="46">
        <v>590</v>
      </c>
      <c r="I275" s="46">
        <v>0</v>
      </c>
      <c r="J275" t="s">
        <v>62</v>
      </c>
      <c r="K275" s="2">
        <v>3</v>
      </c>
      <c r="L275" t="s">
        <v>94</v>
      </c>
      <c r="M275" t="s">
        <v>416</v>
      </c>
      <c r="N275" t="s">
        <v>293</v>
      </c>
      <c r="O275" t="s">
        <v>32</v>
      </c>
      <c r="P275" t="s">
        <v>33</v>
      </c>
      <c r="Q275" t="s">
        <v>34</v>
      </c>
      <c r="R275" s="1">
        <f>DATE(2011,2,17)</f>
        <v>40591</v>
      </c>
      <c r="T275" t="s">
        <v>34</v>
      </c>
      <c r="U275" s="2">
        <v>0</v>
      </c>
      <c r="V275" t="s">
        <v>294</v>
      </c>
      <c r="W275" t="s">
        <v>36</v>
      </c>
    </row>
    <row r="276" spans="1:23" ht="17.5" hidden="1" customHeight="1" x14ac:dyDescent="0.4">
      <c r="A276" s="2">
        <v>91367</v>
      </c>
      <c r="B276" s="1">
        <f>DATE(2019,6,11)</f>
        <v>43627</v>
      </c>
      <c r="C276" t="s">
        <v>289</v>
      </c>
      <c r="D276" t="s">
        <v>24</v>
      </c>
      <c r="E276" t="s">
        <v>290</v>
      </c>
      <c r="F276" t="s">
        <v>291</v>
      </c>
      <c r="G276" t="s">
        <v>61</v>
      </c>
      <c r="H276" s="46">
        <v>11.15</v>
      </c>
      <c r="I276" s="46">
        <v>0</v>
      </c>
      <c r="J276" t="s">
        <v>62</v>
      </c>
      <c r="K276" s="2">
        <v>3</v>
      </c>
      <c r="L276" t="s">
        <v>94</v>
      </c>
      <c r="M276" t="s">
        <v>416</v>
      </c>
      <c r="N276" t="s">
        <v>293</v>
      </c>
      <c r="O276" t="s">
        <v>32</v>
      </c>
      <c r="P276" t="s">
        <v>46</v>
      </c>
      <c r="Q276" t="s">
        <v>34</v>
      </c>
      <c r="R276" s="1">
        <f>DATE(2011,2,17)</f>
        <v>40591</v>
      </c>
      <c r="T276" t="s">
        <v>34</v>
      </c>
      <c r="U276" s="2">
        <v>0</v>
      </c>
      <c r="V276" t="s">
        <v>294</v>
      </c>
      <c r="W276" t="s">
        <v>36</v>
      </c>
    </row>
    <row r="277" spans="1:23" ht="17.5" hidden="1" customHeight="1" x14ac:dyDescent="0.4">
      <c r="A277" s="2">
        <v>91379</v>
      </c>
      <c r="B277" s="1">
        <f t="shared" ref="B277:B282" si="31">DATE(2019,6,7)</f>
        <v>43623</v>
      </c>
      <c r="C277" t="s">
        <v>59</v>
      </c>
      <c r="D277" t="s">
        <v>24</v>
      </c>
      <c r="E277" t="s">
        <v>60</v>
      </c>
      <c r="F277" t="s">
        <v>39</v>
      </c>
      <c r="G277" t="s">
        <v>61</v>
      </c>
      <c r="H277" s="46">
        <v>31.2</v>
      </c>
      <c r="I277" s="46">
        <v>0</v>
      </c>
      <c r="J277" t="s">
        <v>62</v>
      </c>
      <c r="K277" s="2">
        <v>3</v>
      </c>
      <c r="L277" t="s">
        <v>94</v>
      </c>
      <c r="M277" t="s">
        <v>417</v>
      </c>
      <c r="N277" t="s">
        <v>364</v>
      </c>
      <c r="O277" t="s">
        <v>32</v>
      </c>
      <c r="P277" t="s">
        <v>33</v>
      </c>
      <c r="Q277" t="s">
        <v>34</v>
      </c>
      <c r="R277" s="1">
        <f>DATE(2011,2,22)</f>
        <v>40596</v>
      </c>
      <c r="T277" t="s">
        <v>34</v>
      </c>
      <c r="U277" s="2">
        <v>0</v>
      </c>
      <c r="V277" t="s">
        <v>365</v>
      </c>
      <c r="W277" t="s">
        <v>36</v>
      </c>
    </row>
    <row r="278" spans="1:23" ht="17.5" hidden="1" customHeight="1" x14ac:dyDescent="0.4">
      <c r="A278" s="2">
        <v>91379</v>
      </c>
      <c r="B278" s="1">
        <f t="shared" si="31"/>
        <v>43623</v>
      </c>
      <c r="C278" t="s">
        <v>59</v>
      </c>
      <c r="D278" t="s">
        <v>24</v>
      </c>
      <c r="E278" t="s">
        <v>60</v>
      </c>
      <c r="F278" t="s">
        <v>39</v>
      </c>
      <c r="G278" t="s">
        <v>61</v>
      </c>
      <c r="H278" s="46">
        <v>0.59</v>
      </c>
      <c r="I278" s="46">
        <v>0</v>
      </c>
      <c r="J278" t="s">
        <v>62</v>
      </c>
      <c r="K278" s="2">
        <v>3</v>
      </c>
      <c r="L278" t="s">
        <v>94</v>
      </c>
      <c r="M278" t="s">
        <v>417</v>
      </c>
      <c r="N278" t="s">
        <v>364</v>
      </c>
      <c r="O278" t="s">
        <v>32</v>
      </c>
      <c r="P278" t="s">
        <v>46</v>
      </c>
      <c r="Q278" t="s">
        <v>34</v>
      </c>
      <c r="R278" s="1">
        <f>DATE(2011,2,22)</f>
        <v>40596</v>
      </c>
      <c r="T278" t="s">
        <v>34</v>
      </c>
      <c r="U278" s="2">
        <v>0</v>
      </c>
      <c r="V278" t="s">
        <v>365</v>
      </c>
      <c r="W278" t="s">
        <v>36</v>
      </c>
    </row>
    <row r="279" spans="1:23" ht="17.5" hidden="1" customHeight="1" x14ac:dyDescent="0.4">
      <c r="A279" s="2">
        <v>91380</v>
      </c>
      <c r="B279" s="1">
        <f t="shared" si="31"/>
        <v>43623</v>
      </c>
      <c r="C279" t="s">
        <v>66</v>
      </c>
      <c r="D279" t="s">
        <v>24</v>
      </c>
      <c r="E279" t="s">
        <v>67</v>
      </c>
      <c r="F279" t="s">
        <v>39</v>
      </c>
      <c r="G279" t="s">
        <v>68</v>
      </c>
      <c r="H279" s="46">
        <v>16.309999999999999</v>
      </c>
      <c r="I279" s="46">
        <v>0</v>
      </c>
      <c r="J279" t="s">
        <v>62</v>
      </c>
      <c r="K279" s="2">
        <v>3</v>
      </c>
      <c r="L279" t="s">
        <v>94</v>
      </c>
      <c r="M279" t="s">
        <v>417</v>
      </c>
      <c r="N279" t="s">
        <v>71</v>
      </c>
      <c r="O279" t="s">
        <v>32</v>
      </c>
      <c r="P279" t="s">
        <v>33</v>
      </c>
      <c r="Q279" t="s">
        <v>34</v>
      </c>
      <c r="R279" s="1">
        <f>DATE(2010,11,2)</f>
        <v>40484</v>
      </c>
      <c r="T279" t="s">
        <v>34</v>
      </c>
      <c r="U279" s="2">
        <v>0</v>
      </c>
      <c r="V279" t="s">
        <v>72</v>
      </c>
      <c r="W279" t="s">
        <v>36</v>
      </c>
    </row>
    <row r="280" spans="1:23" ht="17.5" hidden="1" customHeight="1" x14ac:dyDescent="0.4">
      <c r="A280" s="2">
        <v>91380</v>
      </c>
      <c r="B280" s="1">
        <f t="shared" si="31"/>
        <v>43623</v>
      </c>
      <c r="C280" t="s">
        <v>66</v>
      </c>
      <c r="D280" t="s">
        <v>24</v>
      </c>
      <c r="E280" t="s">
        <v>67</v>
      </c>
      <c r="F280" t="s">
        <v>39</v>
      </c>
      <c r="G280" t="s">
        <v>68</v>
      </c>
      <c r="H280" s="46">
        <v>0.31</v>
      </c>
      <c r="I280" s="46">
        <v>0</v>
      </c>
      <c r="J280" t="s">
        <v>62</v>
      </c>
      <c r="K280" s="2">
        <v>3</v>
      </c>
      <c r="L280" t="s">
        <v>94</v>
      </c>
      <c r="M280" t="s">
        <v>417</v>
      </c>
      <c r="N280" t="s">
        <v>71</v>
      </c>
      <c r="O280" t="s">
        <v>32</v>
      </c>
      <c r="P280" t="s">
        <v>46</v>
      </c>
      <c r="Q280" t="s">
        <v>34</v>
      </c>
      <c r="R280" s="1">
        <f>DATE(2010,11,2)</f>
        <v>40484</v>
      </c>
      <c r="T280" t="s">
        <v>34</v>
      </c>
      <c r="U280" s="2">
        <v>0</v>
      </c>
      <c r="V280" t="s">
        <v>72</v>
      </c>
      <c r="W280" t="s">
        <v>36</v>
      </c>
    </row>
    <row r="281" spans="1:23" ht="17.5" hidden="1" customHeight="1" x14ac:dyDescent="0.4">
      <c r="A281" s="2">
        <v>91381</v>
      </c>
      <c r="B281" s="1">
        <f t="shared" si="31"/>
        <v>43623</v>
      </c>
      <c r="C281" t="s">
        <v>418</v>
      </c>
      <c r="D281" t="s">
        <v>24</v>
      </c>
      <c r="E281" t="s">
        <v>67</v>
      </c>
      <c r="F281" t="s">
        <v>385</v>
      </c>
      <c r="G281" t="s">
        <v>68</v>
      </c>
      <c r="H281" s="46">
        <v>24.65</v>
      </c>
      <c r="I281" s="46">
        <v>0</v>
      </c>
      <c r="J281" t="s">
        <v>62</v>
      </c>
      <c r="K281" s="2">
        <v>3</v>
      </c>
      <c r="L281" t="s">
        <v>94</v>
      </c>
      <c r="M281" t="s">
        <v>419</v>
      </c>
      <c r="N281" t="s">
        <v>271</v>
      </c>
      <c r="O281" t="s">
        <v>32</v>
      </c>
      <c r="P281" t="s">
        <v>33</v>
      </c>
      <c r="Q281" t="s">
        <v>34</v>
      </c>
      <c r="R281" s="1">
        <f>DATE(2011,10,20)</f>
        <v>40836</v>
      </c>
      <c r="T281" t="s">
        <v>34</v>
      </c>
      <c r="U281" s="2">
        <v>0</v>
      </c>
      <c r="V281" t="s">
        <v>272</v>
      </c>
      <c r="W281" t="s">
        <v>36</v>
      </c>
    </row>
    <row r="282" spans="1:23" ht="17.5" hidden="1" customHeight="1" x14ac:dyDescent="0.4">
      <c r="A282" s="2">
        <v>91381</v>
      </c>
      <c r="B282" s="1">
        <f t="shared" si="31"/>
        <v>43623</v>
      </c>
      <c r="C282" t="s">
        <v>418</v>
      </c>
      <c r="D282" t="s">
        <v>24</v>
      </c>
      <c r="E282" t="s">
        <v>67</v>
      </c>
      <c r="F282" t="s">
        <v>385</v>
      </c>
      <c r="G282" t="s">
        <v>68</v>
      </c>
      <c r="H282" s="46">
        <v>0.47</v>
      </c>
      <c r="I282" s="46">
        <v>0</v>
      </c>
      <c r="J282" t="s">
        <v>62</v>
      </c>
      <c r="K282" s="2">
        <v>3</v>
      </c>
      <c r="L282" t="s">
        <v>94</v>
      </c>
      <c r="M282" t="s">
        <v>419</v>
      </c>
      <c r="N282" t="s">
        <v>271</v>
      </c>
      <c r="O282" t="s">
        <v>32</v>
      </c>
      <c r="P282" t="s">
        <v>46</v>
      </c>
      <c r="Q282" t="s">
        <v>34</v>
      </c>
      <c r="R282" s="1">
        <f>DATE(2011,10,20)</f>
        <v>40836</v>
      </c>
      <c r="T282" t="s">
        <v>34</v>
      </c>
      <c r="U282" s="2">
        <v>0</v>
      </c>
      <c r="V282" t="s">
        <v>272</v>
      </c>
      <c r="W282" t="s">
        <v>36</v>
      </c>
    </row>
    <row r="283" spans="1:23" ht="17.5" hidden="1" customHeight="1" x14ac:dyDescent="0.4">
      <c r="A283" s="2">
        <v>91428</v>
      </c>
      <c r="B283" s="1">
        <f>DATE(2019,5,31)</f>
        <v>43616</v>
      </c>
      <c r="C283" t="s">
        <v>289</v>
      </c>
      <c r="D283" t="s">
        <v>24</v>
      </c>
      <c r="E283" t="s">
        <v>290</v>
      </c>
      <c r="F283" t="s">
        <v>291</v>
      </c>
      <c r="G283" t="s">
        <v>61</v>
      </c>
      <c r="H283" s="46">
        <v>590</v>
      </c>
      <c r="I283" s="46">
        <v>0</v>
      </c>
      <c r="J283" t="s">
        <v>62</v>
      </c>
      <c r="K283" s="2">
        <v>2</v>
      </c>
      <c r="L283" t="s">
        <v>94</v>
      </c>
      <c r="M283" t="s">
        <v>420</v>
      </c>
      <c r="N283" t="s">
        <v>293</v>
      </c>
      <c r="O283" t="s">
        <v>32</v>
      </c>
      <c r="P283" t="s">
        <v>33</v>
      </c>
      <c r="Q283" t="s">
        <v>34</v>
      </c>
      <c r="R283" s="1">
        <f t="shared" ref="R283:R288" si="32">DATE(2011,2,17)</f>
        <v>40591</v>
      </c>
      <c r="T283" t="s">
        <v>34</v>
      </c>
      <c r="U283" s="2">
        <v>0</v>
      </c>
      <c r="V283" t="s">
        <v>294</v>
      </c>
      <c r="W283" t="s">
        <v>36</v>
      </c>
    </row>
    <row r="284" spans="1:23" ht="17.5" hidden="1" customHeight="1" x14ac:dyDescent="0.4">
      <c r="A284" s="2">
        <v>91428</v>
      </c>
      <c r="B284" s="1">
        <f>DATE(2019,5,31)</f>
        <v>43616</v>
      </c>
      <c r="C284" t="s">
        <v>289</v>
      </c>
      <c r="D284" t="s">
        <v>24</v>
      </c>
      <c r="E284" t="s">
        <v>290</v>
      </c>
      <c r="F284" t="s">
        <v>291</v>
      </c>
      <c r="G284" t="s">
        <v>61</v>
      </c>
      <c r="H284" s="46">
        <v>11.15</v>
      </c>
      <c r="I284" s="46">
        <v>0</v>
      </c>
      <c r="J284" t="s">
        <v>62</v>
      </c>
      <c r="K284" s="2">
        <v>2</v>
      </c>
      <c r="L284" t="s">
        <v>94</v>
      </c>
      <c r="M284" t="s">
        <v>420</v>
      </c>
      <c r="N284" t="s">
        <v>293</v>
      </c>
      <c r="O284" t="s">
        <v>32</v>
      </c>
      <c r="P284" t="s">
        <v>46</v>
      </c>
      <c r="Q284" t="s">
        <v>34</v>
      </c>
      <c r="R284" s="1">
        <f t="shared" si="32"/>
        <v>40591</v>
      </c>
      <c r="T284" t="s">
        <v>34</v>
      </c>
      <c r="U284" s="2">
        <v>0</v>
      </c>
      <c r="V284" t="s">
        <v>294</v>
      </c>
      <c r="W284" t="s">
        <v>36</v>
      </c>
    </row>
    <row r="285" spans="1:23" ht="17.5" hidden="1" customHeight="1" x14ac:dyDescent="0.4">
      <c r="A285" s="2">
        <v>91563</v>
      </c>
      <c r="B285" s="1">
        <f>DATE(2019,5,1)</f>
        <v>43586</v>
      </c>
      <c r="C285" t="s">
        <v>421</v>
      </c>
      <c r="D285" t="s">
        <v>24</v>
      </c>
      <c r="E285" t="s">
        <v>290</v>
      </c>
      <c r="F285" t="s">
        <v>422</v>
      </c>
      <c r="G285" t="s">
        <v>61</v>
      </c>
      <c r="H285" s="46">
        <v>72.5</v>
      </c>
      <c r="I285" s="46">
        <v>0</v>
      </c>
      <c r="J285" t="s">
        <v>423</v>
      </c>
      <c r="K285" s="2">
        <v>2</v>
      </c>
      <c r="L285" t="s">
        <v>94</v>
      </c>
      <c r="M285" t="s">
        <v>424</v>
      </c>
      <c r="N285" t="s">
        <v>240</v>
      </c>
      <c r="O285" t="s">
        <v>32</v>
      </c>
      <c r="P285" t="s">
        <v>33</v>
      </c>
      <c r="Q285" t="s">
        <v>34</v>
      </c>
      <c r="R285" s="1">
        <f t="shared" si="32"/>
        <v>40591</v>
      </c>
      <c r="T285" t="s">
        <v>34</v>
      </c>
      <c r="U285" s="2">
        <v>0</v>
      </c>
      <c r="V285" t="s">
        <v>241</v>
      </c>
      <c r="W285" t="s">
        <v>36</v>
      </c>
    </row>
    <row r="286" spans="1:23" ht="17.5" hidden="1" customHeight="1" x14ac:dyDescent="0.4">
      <c r="A286" s="2">
        <v>91563</v>
      </c>
      <c r="B286" s="1">
        <f>DATE(2019,5,1)</f>
        <v>43586</v>
      </c>
      <c r="C286" t="s">
        <v>421</v>
      </c>
      <c r="D286" t="s">
        <v>24</v>
      </c>
      <c r="E286" t="s">
        <v>290</v>
      </c>
      <c r="F286" t="s">
        <v>422</v>
      </c>
      <c r="G286" t="s">
        <v>61</v>
      </c>
      <c r="H286" s="46">
        <v>78.17</v>
      </c>
      <c r="I286" s="46">
        <v>0</v>
      </c>
      <c r="J286" t="s">
        <v>423</v>
      </c>
      <c r="K286" s="2">
        <v>2</v>
      </c>
      <c r="L286" t="s">
        <v>94</v>
      </c>
      <c r="M286" t="s">
        <v>424</v>
      </c>
      <c r="N286" t="s">
        <v>240</v>
      </c>
      <c r="O286" t="s">
        <v>32</v>
      </c>
      <c r="P286" t="s">
        <v>33</v>
      </c>
      <c r="Q286" t="s">
        <v>34</v>
      </c>
      <c r="R286" s="1">
        <f t="shared" si="32"/>
        <v>40591</v>
      </c>
      <c r="T286" t="s">
        <v>34</v>
      </c>
      <c r="U286" s="2">
        <v>0</v>
      </c>
      <c r="V286" t="s">
        <v>241</v>
      </c>
      <c r="W286" t="s">
        <v>36</v>
      </c>
    </row>
    <row r="287" spans="1:23" ht="17.5" hidden="1" customHeight="1" x14ac:dyDescent="0.4">
      <c r="A287" s="2">
        <v>91563</v>
      </c>
      <c r="B287" s="1">
        <f>DATE(2019,5,1)</f>
        <v>43586</v>
      </c>
      <c r="C287" t="s">
        <v>421</v>
      </c>
      <c r="D287" t="s">
        <v>24</v>
      </c>
      <c r="E287" t="s">
        <v>290</v>
      </c>
      <c r="F287" t="s">
        <v>422</v>
      </c>
      <c r="G287" t="s">
        <v>61</v>
      </c>
      <c r="H287" s="46">
        <v>1.37</v>
      </c>
      <c r="I287" s="46">
        <v>0</v>
      </c>
      <c r="J287" t="s">
        <v>423</v>
      </c>
      <c r="K287" s="2">
        <v>2</v>
      </c>
      <c r="L287" t="s">
        <v>94</v>
      </c>
      <c r="M287" t="s">
        <v>424</v>
      </c>
      <c r="N287" t="s">
        <v>240</v>
      </c>
      <c r="O287" t="s">
        <v>32</v>
      </c>
      <c r="P287" t="s">
        <v>46</v>
      </c>
      <c r="Q287" t="s">
        <v>34</v>
      </c>
      <c r="R287" s="1">
        <f t="shared" si="32"/>
        <v>40591</v>
      </c>
      <c r="T287" t="s">
        <v>34</v>
      </c>
      <c r="U287" s="2">
        <v>0</v>
      </c>
      <c r="V287" t="s">
        <v>241</v>
      </c>
      <c r="W287" t="s">
        <v>36</v>
      </c>
    </row>
    <row r="288" spans="1:23" ht="17.5" hidden="1" customHeight="1" x14ac:dyDescent="0.4">
      <c r="A288" s="2">
        <v>91563</v>
      </c>
      <c r="B288" s="1">
        <f>DATE(2019,5,1)</f>
        <v>43586</v>
      </c>
      <c r="C288" t="s">
        <v>421</v>
      </c>
      <c r="D288" t="s">
        <v>24</v>
      </c>
      <c r="E288" t="s">
        <v>290</v>
      </c>
      <c r="F288" t="s">
        <v>422</v>
      </c>
      <c r="G288" t="s">
        <v>61</v>
      </c>
      <c r="H288" s="46">
        <v>1.48</v>
      </c>
      <c r="I288" s="46">
        <v>0</v>
      </c>
      <c r="J288" t="s">
        <v>423</v>
      </c>
      <c r="K288" s="2">
        <v>2</v>
      </c>
      <c r="L288" t="s">
        <v>94</v>
      </c>
      <c r="M288" t="s">
        <v>424</v>
      </c>
      <c r="N288" t="s">
        <v>240</v>
      </c>
      <c r="O288" t="s">
        <v>32</v>
      </c>
      <c r="P288" t="s">
        <v>46</v>
      </c>
      <c r="Q288" t="s">
        <v>34</v>
      </c>
      <c r="R288" s="1">
        <f t="shared" si="32"/>
        <v>40591</v>
      </c>
      <c r="T288" t="s">
        <v>34</v>
      </c>
      <c r="U288" s="2">
        <v>0</v>
      </c>
      <c r="V288" t="s">
        <v>241</v>
      </c>
      <c r="W288" t="s">
        <v>36</v>
      </c>
    </row>
    <row r="289" spans="1:23" ht="17.5" customHeight="1" x14ac:dyDescent="0.4">
      <c r="A289" s="2">
        <v>91645</v>
      </c>
      <c r="B289" s="1">
        <f t="shared" ref="B289:B295" si="33">DATE(2019,6,17)</f>
        <v>43633</v>
      </c>
      <c r="C289" t="s">
        <v>425</v>
      </c>
      <c r="D289" t="s">
        <v>24</v>
      </c>
      <c r="E289" t="s">
        <v>48</v>
      </c>
      <c r="F289" t="s">
        <v>56</v>
      </c>
      <c r="G289" t="s">
        <v>49</v>
      </c>
      <c r="H289" s="46">
        <v>337</v>
      </c>
      <c r="I289" s="46">
        <v>0</v>
      </c>
      <c r="J289" t="s">
        <v>62</v>
      </c>
      <c r="K289" s="2">
        <v>3</v>
      </c>
      <c r="L289" t="s">
        <v>94</v>
      </c>
      <c r="M289" t="s">
        <v>426</v>
      </c>
      <c r="N289" t="s">
        <v>52</v>
      </c>
      <c r="O289" t="s">
        <v>32</v>
      </c>
      <c r="P289" t="s">
        <v>33</v>
      </c>
      <c r="Q289" t="s">
        <v>34</v>
      </c>
      <c r="R289" s="1">
        <f>DATE(2010,11,2)</f>
        <v>40484</v>
      </c>
      <c r="T289" t="s">
        <v>34</v>
      </c>
      <c r="U289" s="2">
        <v>0</v>
      </c>
      <c r="V289" t="s">
        <v>53</v>
      </c>
      <c r="W289" t="s">
        <v>36</v>
      </c>
    </row>
    <row r="290" spans="1:23" ht="17.5" customHeight="1" x14ac:dyDescent="0.4">
      <c r="A290" s="2">
        <v>91645</v>
      </c>
      <c r="B290" s="1">
        <f t="shared" si="33"/>
        <v>43633</v>
      </c>
      <c r="C290" t="s">
        <v>425</v>
      </c>
      <c r="D290" t="s">
        <v>24</v>
      </c>
      <c r="E290" t="s">
        <v>48</v>
      </c>
      <c r="F290" t="s">
        <v>56</v>
      </c>
      <c r="G290" t="s">
        <v>49</v>
      </c>
      <c r="H290" s="46">
        <v>5.23</v>
      </c>
      <c r="I290" s="46">
        <v>0</v>
      </c>
      <c r="J290" t="s">
        <v>62</v>
      </c>
      <c r="K290" s="2">
        <v>3</v>
      </c>
      <c r="L290" t="s">
        <v>94</v>
      </c>
      <c r="M290" t="s">
        <v>426</v>
      </c>
      <c r="N290" t="s">
        <v>52</v>
      </c>
      <c r="O290" t="s">
        <v>32</v>
      </c>
      <c r="P290" t="s">
        <v>46</v>
      </c>
      <c r="Q290" t="s">
        <v>34</v>
      </c>
      <c r="R290" s="1">
        <f>DATE(2010,11,2)</f>
        <v>40484</v>
      </c>
      <c r="T290" t="s">
        <v>34</v>
      </c>
      <c r="U290" s="2">
        <v>0</v>
      </c>
      <c r="V290" t="s">
        <v>53</v>
      </c>
      <c r="W290" t="s">
        <v>36</v>
      </c>
    </row>
    <row r="291" spans="1:23" ht="17.5" customHeight="1" x14ac:dyDescent="0.4">
      <c r="A291" s="2">
        <v>91645</v>
      </c>
      <c r="B291" s="1">
        <f t="shared" si="33"/>
        <v>43633</v>
      </c>
      <c r="C291" t="s">
        <v>425</v>
      </c>
      <c r="D291" t="s">
        <v>24</v>
      </c>
      <c r="E291" t="s">
        <v>48</v>
      </c>
      <c r="F291" t="s">
        <v>56</v>
      </c>
      <c r="G291" t="s">
        <v>49</v>
      </c>
      <c r="H291" s="46">
        <v>3.71</v>
      </c>
      <c r="I291" s="46">
        <v>0</v>
      </c>
      <c r="J291" t="s">
        <v>62</v>
      </c>
      <c r="K291" s="2">
        <v>3</v>
      </c>
      <c r="L291" t="s">
        <v>94</v>
      </c>
      <c r="M291" t="s">
        <v>426</v>
      </c>
      <c r="N291" t="s">
        <v>52</v>
      </c>
      <c r="O291" t="s">
        <v>32</v>
      </c>
      <c r="P291" t="s">
        <v>46</v>
      </c>
      <c r="Q291" t="s">
        <v>34</v>
      </c>
      <c r="R291" s="1">
        <f>DATE(2010,11,2)</f>
        <v>40484</v>
      </c>
      <c r="T291" t="s">
        <v>34</v>
      </c>
      <c r="U291" s="2">
        <v>0</v>
      </c>
      <c r="V291" t="s">
        <v>53</v>
      </c>
      <c r="W291" t="s">
        <v>36</v>
      </c>
    </row>
    <row r="292" spans="1:23" ht="17.5" customHeight="1" x14ac:dyDescent="0.4">
      <c r="A292" s="2">
        <v>91645</v>
      </c>
      <c r="B292" s="1">
        <f t="shared" si="33"/>
        <v>43633</v>
      </c>
      <c r="C292" t="s">
        <v>425</v>
      </c>
      <c r="D292" t="s">
        <v>24</v>
      </c>
      <c r="E292" t="s">
        <v>48</v>
      </c>
      <c r="F292" t="s">
        <v>56</v>
      </c>
      <c r="G292" t="s">
        <v>49</v>
      </c>
      <c r="H292" s="46">
        <v>6.37</v>
      </c>
      <c r="I292" s="46">
        <v>0</v>
      </c>
      <c r="J292" t="s">
        <v>62</v>
      </c>
      <c r="K292" s="2">
        <v>3</v>
      </c>
      <c r="L292" t="s">
        <v>94</v>
      </c>
      <c r="M292" t="s">
        <v>426</v>
      </c>
      <c r="N292" t="s">
        <v>52</v>
      </c>
      <c r="O292" t="s">
        <v>32</v>
      </c>
      <c r="P292" t="s">
        <v>46</v>
      </c>
      <c r="Q292" t="s">
        <v>34</v>
      </c>
      <c r="R292" s="1">
        <f>DATE(2010,11,2)</f>
        <v>40484</v>
      </c>
      <c r="T292" t="s">
        <v>34</v>
      </c>
      <c r="U292" s="2">
        <v>0</v>
      </c>
      <c r="V292" t="s">
        <v>53</v>
      </c>
      <c r="W292" t="s">
        <v>36</v>
      </c>
    </row>
    <row r="293" spans="1:23" ht="17.5" customHeight="1" x14ac:dyDescent="0.4">
      <c r="A293" s="2">
        <v>91645</v>
      </c>
      <c r="B293" s="1">
        <f t="shared" si="33"/>
        <v>43633</v>
      </c>
      <c r="C293" t="s">
        <v>57</v>
      </c>
      <c r="D293" t="s">
        <v>24</v>
      </c>
      <c r="E293" t="s">
        <v>48</v>
      </c>
      <c r="F293" t="s">
        <v>58</v>
      </c>
      <c r="G293" t="s">
        <v>49</v>
      </c>
      <c r="H293" s="46">
        <v>318.20999999999998</v>
      </c>
      <c r="I293" s="46">
        <v>0</v>
      </c>
      <c r="J293" t="s">
        <v>62</v>
      </c>
      <c r="K293" s="2">
        <v>3</v>
      </c>
      <c r="L293" t="s">
        <v>94</v>
      </c>
      <c r="M293" t="s">
        <v>426</v>
      </c>
      <c r="N293" t="s">
        <v>52</v>
      </c>
      <c r="O293" t="s">
        <v>32</v>
      </c>
      <c r="P293" t="s">
        <v>33</v>
      </c>
      <c r="Q293" t="s">
        <v>34</v>
      </c>
      <c r="R293" s="1">
        <f>DATE(2017,8,21)</f>
        <v>42968</v>
      </c>
      <c r="T293" t="s">
        <v>34</v>
      </c>
      <c r="U293" s="2">
        <v>0</v>
      </c>
      <c r="V293" t="s">
        <v>53</v>
      </c>
      <c r="W293" t="s">
        <v>36</v>
      </c>
    </row>
    <row r="294" spans="1:23" ht="17.5" customHeight="1" x14ac:dyDescent="0.4">
      <c r="A294" s="2">
        <v>91645</v>
      </c>
      <c r="B294" s="1">
        <f t="shared" si="33"/>
        <v>43633</v>
      </c>
      <c r="C294" t="s">
        <v>57</v>
      </c>
      <c r="D294" t="s">
        <v>24</v>
      </c>
      <c r="E294" t="s">
        <v>48</v>
      </c>
      <c r="F294" t="s">
        <v>58</v>
      </c>
      <c r="G294" t="s">
        <v>49</v>
      </c>
      <c r="H294" s="46">
        <v>6.02</v>
      </c>
      <c r="I294" s="46">
        <v>0</v>
      </c>
      <c r="J294" t="s">
        <v>62</v>
      </c>
      <c r="K294" s="2">
        <v>3</v>
      </c>
      <c r="L294" t="s">
        <v>94</v>
      </c>
      <c r="M294" t="s">
        <v>426</v>
      </c>
      <c r="N294" t="s">
        <v>52</v>
      </c>
      <c r="O294" t="s">
        <v>32</v>
      </c>
      <c r="P294" t="s">
        <v>46</v>
      </c>
      <c r="Q294" t="s">
        <v>34</v>
      </c>
      <c r="R294" s="1">
        <f>DATE(2017,8,21)</f>
        <v>42968</v>
      </c>
      <c r="T294" t="s">
        <v>34</v>
      </c>
      <c r="U294" s="2">
        <v>0</v>
      </c>
      <c r="V294" t="s">
        <v>53</v>
      </c>
      <c r="W294" t="s">
        <v>36</v>
      </c>
    </row>
    <row r="295" spans="1:23" ht="17.5" customHeight="1" x14ac:dyDescent="0.4">
      <c r="A295" s="2">
        <v>91645</v>
      </c>
      <c r="B295" s="1">
        <f t="shared" si="33"/>
        <v>43633</v>
      </c>
      <c r="C295" t="s">
        <v>427</v>
      </c>
      <c r="D295" t="s">
        <v>24</v>
      </c>
      <c r="E295" t="s">
        <v>48</v>
      </c>
      <c r="F295" t="s">
        <v>275</v>
      </c>
      <c r="G295" t="s">
        <v>49</v>
      </c>
      <c r="H295" s="46">
        <v>480</v>
      </c>
      <c r="I295" s="46">
        <v>0</v>
      </c>
      <c r="J295" t="s">
        <v>62</v>
      </c>
      <c r="K295" s="2">
        <v>3</v>
      </c>
      <c r="L295" t="s">
        <v>94</v>
      </c>
      <c r="M295" t="s">
        <v>426</v>
      </c>
      <c r="N295" t="s">
        <v>52</v>
      </c>
      <c r="O295" t="s">
        <v>32</v>
      </c>
      <c r="P295" t="s">
        <v>33</v>
      </c>
      <c r="Q295" t="s">
        <v>34</v>
      </c>
      <c r="R295" s="1">
        <f>DATE(2017,11,15)</f>
        <v>43054</v>
      </c>
      <c r="T295" t="s">
        <v>34</v>
      </c>
      <c r="U295" s="2">
        <v>0</v>
      </c>
      <c r="V295" t="s">
        <v>53</v>
      </c>
      <c r="W295" t="s">
        <v>36</v>
      </c>
    </row>
    <row r="296" spans="1:23" ht="17.5" customHeight="1" x14ac:dyDescent="0.4">
      <c r="A296" s="2">
        <v>92473</v>
      </c>
      <c r="B296" s="1">
        <f>DATE(2019,7,3)</f>
        <v>43649</v>
      </c>
      <c r="C296" t="s">
        <v>425</v>
      </c>
      <c r="D296" t="s">
        <v>24</v>
      </c>
      <c r="E296" t="s">
        <v>48</v>
      </c>
      <c r="F296" t="s">
        <v>56</v>
      </c>
      <c r="G296" t="s">
        <v>49</v>
      </c>
      <c r="H296" s="46">
        <v>1547</v>
      </c>
      <c r="I296" s="46">
        <v>0</v>
      </c>
      <c r="J296" t="s">
        <v>538</v>
      </c>
      <c r="K296" s="2">
        <v>4</v>
      </c>
      <c r="L296" t="s">
        <v>94</v>
      </c>
      <c r="M296" t="s">
        <v>539</v>
      </c>
      <c r="N296" t="s">
        <v>52</v>
      </c>
      <c r="O296" t="s">
        <v>32</v>
      </c>
      <c r="P296" t="s">
        <v>33</v>
      </c>
      <c r="Q296" t="s">
        <v>34</v>
      </c>
      <c r="R296" s="1">
        <f>DATE(2010,11,2)</f>
        <v>40484</v>
      </c>
      <c r="T296" t="s">
        <v>34</v>
      </c>
      <c r="U296" s="2">
        <v>0</v>
      </c>
      <c r="V296" t="s">
        <v>53</v>
      </c>
      <c r="W296" t="s">
        <v>36</v>
      </c>
    </row>
    <row r="297" spans="1:23" ht="17.5" customHeight="1" x14ac:dyDescent="0.4">
      <c r="A297" s="2">
        <v>92473</v>
      </c>
      <c r="B297" s="1">
        <f>DATE(2019,7,3)</f>
        <v>43649</v>
      </c>
      <c r="C297" t="s">
        <v>425</v>
      </c>
      <c r="D297" t="s">
        <v>24</v>
      </c>
      <c r="E297" t="s">
        <v>48</v>
      </c>
      <c r="F297" t="s">
        <v>56</v>
      </c>
      <c r="G297" t="s">
        <v>49</v>
      </c>
      <c r="H297" s="46">
        <v>304.05</v>
      </c>
      <c r="I297" s="46">
        <v>0</v>
      </c>
      <c r="J297" t="s">
        <v>538</v>
      </c>
      <c r="K297" s="2">
        <v>4</v>
      </c>
      <c r="L297" t="s">
        <v>94</v>
      </c>
      <c r="M297" t="s">
        <v>539</v>
      </c>
      <c r="N297" t="s">
        <v>52</v>
      </c>
      <c r="O297" t="s">
        <v>32</v>
      </c>
      <c r="P297" t="s">
        <v>33</v>
      </c>
      <c r="Q297" t="s">
        <v>34</v>
      </c>
      <c r="R297" s="1">
        <f>DATE(2010,11,2)</f>
        <v>40484</v>
      </c>
      <c r="T297" t="s">
        <v>34</v>
      </c>
      <c r="U297" s="2">
        <v>0</v>
      </c>
      <c r="V297" t="s">
        <v>53</v>
      </c>
      <c r="W297" t="s">
        <v>36</v>
      </c>
    </row>
    <row r="298" spans="1:23" ht="17.5" hidden="1" customHeight="1" x14ac:dyDescent="0.4">
      <c r="A298" s="2">
        <v>91646</v>
      </c>
      <c r="B298" s="1">
        <f t="shared" ref="B298:B321" si="34">DATE(2019,5,31)</f>
        <v>43616</v>
      </c>
      <c r="C298" t="s">
        <v>359</v>
      </c>
      <c r="D298" t="s">
        <v>24</v>
      </c>
      <c r="E298" t="s">
        <v>360</v>
      </c>
      <c r="F298" t="s">
        <v>84</v>
      </c>
      <c r="G298" t="s">
        <v>49</v>
      </c>
      <c r="H298" s="46">
        <v>39975.5</v>
      </c>
      <c r="I298" s="46">
        <v>0</v>
      </c>
      <c r="J298" t="s">
        <v>62</v>
      </c>
      <c r="K298" s="2">
        <v>2</v>
      </c>
      <c r="L298" t="s">
        <v>94</v>
      </c>
      <c r="M298" t="s">
        <v>428</v>
      </c>
      <c r="N298" t="s">
        <v>362</v>
      </c>
      <c r="O298" t="s">
        <v>32</v>
      </c>
      <c r="P298" t="s">
        <v>33</v>
      </c>
      <c r="Q298" t="s">
        <v>34</v>
      </c>
      <c r="R298" s="1">
        <f>DATE(2018,10,25)</f>
        <v>43398</v>
      </c>
      <c r="T298" t="s">
        <v>34</v>
      </c>
      <c r="U298" s="2">
        <v>0</v>
      </c>
      <c r="V298" t="s">
        <v>363</v>
      </c>
      <c r="W298" t="s">
        <v>36</v>
      </c>
    </row>
    <row r="299" spans="1:23" ht="17.5" hidden="1" customHeight="1" x14ac:dyDescent="0.4">
      <c r="A299" s="2">
        <v>91646</v>
      </c>
      <c r="B299" s="1">
        <f t="shared" si="34"/>
        <v>43616</v>
      </c>
      <c r="C299" t="s">
        <v>359</v>
      </c>
      <c r="D299" t="s">
        <v>24</v>
      </c>
      <c r="E299" t="s">
        <v>360</v>
      </c>
      <c r="F299" t="s">
        <v>84</v>
      </c>
      <c r="G299" t="s">
        <v>49</v>
      </c>
      <c r="H299" s="46">
        <v>755.62</v>
      </c>
      <c r="I299" s="46">
        <v>0</v>
      </c>
      <c r="J299" t="s">
        <v>62</v>
      </c>
      <c r="K299" s="2">
        <v>2</v>
      </c>
      <c r="L299" t="s">
        <v>94</v>
      </c>
      <c r="M299" t="s">
        <v>428</v>
      </c>
      <c r="N299" t="s">
        <v>362</v>
      </c>
      <c r="O299" t="s">
        <v>32</v>
      </c>
      <c r="P299" t="s">
        <v>46</v>
      </c>
      <c r="Q299" t="s">
        <v>34</v>
      </c>
      <c r="R299" s="1">
        <f>DATE(2018,10,25)</f>
        <v>43398</v>
      </c>
      <c r="T299" t="s">
        <v>34</v>
      </c>
      <c r="U299" s="2">
        <v>0</v>
      </c>
      <c r="V299" t="s">
        <v>363</v>
      </c>
      <c r="W299" t="s">
        <v>36</v>
      </c>
    </row>
    <row r="300" spans="1:23" ht="17.5" hidden="1" customHeight="1" x14ac:dyDescent="0.4">
      <c r="A300" s="2">
        <v>91648</v>
      </c>
      <c r="B300" s="1">
        <f t="shared" si="34"/>
        <v>43616</v>
      </c>
      <c r="C300" t="s">
        <v>206</v>
      </c>
      <c r="D300" t="s">
        <v>24</v>
      </c>
      <c r="E300" t="s">
        <v>38</v>
      </c>
      <c r="F300" t="s">
        <v>207</v>
      </c>
      <c r="G300" t="s">
        <v>40</v>
      </c>
      <c r="H300" s="46">
        <v>2330.5</v>
      </c>
      <c r="I300" s="46">
        <v>0</v>
      </c>
      <c r="J300" t="s">
        <v>62</v>
      </c>
      <c r="K300" s="2">
        <v>2</v>
      </c>
      <c r="L300" t="s">
        <v>94</v>
      </c>
      <c r="M300" t="s">
        <v>429</v>
      </c>
      <c r="N300" t="s">
        <v>210</v>
      </c>
      <c r="O300" t="s">
        <v>32</v>
      </c>
      <c r="P300" t="s">
        <v>33</v>
      </c>
      <c r="Q300" t="s">
        <v>34</v>
      </c>
      <c r="R300" s="1">
        <f t="shared" ref="R300:R333" si="35">DATE(2010,11,2)</f>
        <v>40484</v>
      </c>
      <c r="T300" t="s">
        <v>34</v>
      </c>
      <c r="U300" s="2">
        <v>0</v>
      </c>
      <c r="V300" t="s">
        <v>211</v>
      </c>
      <c r="W300" t="s">
        <v>36</v>
      </c>
    </row>
    <row r="301" spans="1:23" ht="17.5" hidden="1" customHeight="1" x14ac:dyDescent="0.4">
      <c r="A301" s="2">
        <v>91648</v>
      </c>
      <c r="B301" s="1">
        <f t="shared" si="34"/>
        <v>43616</v>
      </c>
      <c r="C301" t="s">
        <v>206</v>
      </c>
      <c r="D301" t="s">
        <v>24</v>
      </c>
      <c r="E301" t="s">
        <v>38</v>
      </c>
      <c r="F301" t="s">
        <v>207</v>
      </c>
      <c r="G301" t="s">
        <v>40</v>
      </c>
      <c r="H301" s="46">
        <v>44.05</v>
      </c>
      <c r="I301" s="46">
        <v>0</v>
      </c>
      <c r="J301" t="s">
        <v>62</v>
      </c>
      <c r="K301" s="2">
        <v>2</v>
      </c>
      <c r="L301" t="s">
        <v>94</v>
      </c>
      <c r="M301" t="s">
        <v>429</v>
      </c>
      <c r="N301" t="s">
        <v>210</v>
      </c>
      <c r="O301" t="s">
        <v>32</v>
      </c>
      <c r="P301" t="s">
        <v>46</v>
      </c>
      <c r="Q301" t="s">
        <v>34</v>
      </c>
      <c r="R301" s="1">
        <f t="shared" si="35"/>
        <v>40484</v>
      </c>
      <c r="T301" t="s">
        <v>34</v>
      </c>
      <c r="U301" s="2">
        <v>0</v>
      </c>
      <c r="V301" t="s">
        <v>211</v>
      </c>
      <c r="W301" t="s">
        <v>36</v>
      </c>
    </row>
    <row r="302" spans="1:23" ht="17.5" hidden="1" customHeight="1" x14ac:dyDescent="0.4">
      <c r="A302" s="2">
        <v>91649</v>
      </c>
      <c r="B302" s="1">
        <f t="shared" si="34"/>
        <v>43616</v>
      </c>
      <c r="C302" t="s">
        <v>430</v>
      </c>
      <c r="D302" t="s">
        <v>24</v>
      </c>
      <c r="E302" t="s">
        <v>48</v>
      </c>
      <c r="F302" t="s">
        <v>207</v>
      </c>
      <c r="G302" t="s">
        <v>49</v>
      </c>
      <c r="H302" s="46">
        <v>3467.5</v>
      </c>
      <c r="I302" s="46">
        <v>0</v>
      </c>
      <c r="J302" t="s">
        <v>62</v>
      </c>
      <c r="K302" s="2">
        <v>2</v>
      </c>
      <c r="L302" t="s">
        <v>94</v>
      </c>
      <c r="M302" t="s">
        <v>431</v>
      </c>
      <c r="N302" t="s">
        <v>210</v>
      </c>
      <c r="O302" t="s">
        <v>32</v>
      </c>
      <c r="P302" t="s">
        <v>33</v>
      </c>
      <c r="Q302" t="s">
        <v>34</v>
      </c>
      <c r="R302" s="1">
        <f t="shared" si="35"/>
        <v>40484</v>
      </c>
      <c r="T302" t="s">
        <v>34</v>
      </c>
      <c r="U302" s="2">
        <v>0</v>
      </c>
      <c r="V302" t="s">
        <v>211</v>
      </c>
      <c r="W302" t="s">
        <v>36</v>
      </c>
    </row>
    <row r="303" spans="1:23" ht="17.5" hidden="1" customHeight="1" x14ac:dyDescent="0.4">
      <c r="A303" s="2">
        <v>91649</v>
      </c>
      <c r="B303" s="1">
        <f t="shared" si="34"/>
        <v>43616</v>
      </c>
      <c r="C303" t="s">
        <v>430</v>
      </c>
      <c r="D303" t="s">
        <v>24</v>
      </c>
      <c r="E303" t="s">
        <v>48</v>
      </c>
      <c r="F303" t="s">
        <v>207</v>
      </c>
      <c r="G303" t="s">
        <v>49</v>
      </c>
      <c r="H303" s="46">
        <v>65.540000000000006</v>
      </c>
      <c r="I303" s="46">
        <v>0</v>
      </c>
      <c r="J303" t="s">
        <v>62</v>
      </c>
      <c r="K303" s="2">
        <v>2</v>
      </c>
      <c r="L303" t="s">
        <v>94</v>
      </c>
      <c r="M303" t="s">
        <v>431</v>
      </c>
      <c r="N303" t="s">
        <v>210</v>
      </c>
      <c r="O303" t="s">
        <v>32</v>
      </c>
      <c r="P303" t="s">
        <v>46</v>
      </c>
      <c r="Q303" t="s">
        <v>34</v>
      </c>
      <c r="R303" s="1">
        <f t="shared" si="35"/>
        <v>40484</v>
      </c>
      <c r="T303" t="s">
        <v>34</v>
      </c>
      <c r="U303" s="2">
        <v>0</v>
      </c>
      <c r="V303" t="s">
        <v>211</v>
      </c>
      <c r="W303" t="s">
        <v>36</v>
      </c>
    </row>
    <row r="304" spans="1:23" ht="17.5" hidden="1" customHeight="1" x14ac:dyDescent="0.4">
      <c r="A304" s="2">
        <v>91651</v>
      </c>
      <c r="B304" s="1">
        <f t="shared" si="34"/>
        <v>43616</v>
      </c>
      <c r="C304" t="s">
        <v>206</v>
      </c>
      <c r="D304" t="s">
        <v>24</v>
      </c>
      <c r="E304" t="s">
        <v>38</v>
      </c>
      <c r="F304" t="s">
        <v>207</v>
      </c>
      <c r="G304" t="s">
        <v>40</v>
      </c>
      <c r="H304" s="46">
        <v>2759</v>
      </c>
      <c r="I304" s="46">
        <v>0</v>
      </c>
      <c r="J304" t="s">
        <v>62</v>
      </c>
      <c r="K304" s="2">
        <v>2</v>
      </c>
      <c r="L304" t="s">
        <v>94</v>
      </c>
      <c r="M304" t="s">
        <v>432</v>
      </c>
      <c r="N304" t="s">
        <v>210</v>
      </c>
      <c r="O304" t="s">
        <v>32</v>
      </c>
      <c r="P304" t="s">
        <v>33</v>
      </c>
      <c r="Q304" t="s">
        <v>34</v>
      </c>
      <c r="R304" s="1">
        <f t="shared" si="35"/>
        <v>40484</v>
      </c>
      <c r="T304" t="s">
        <v>34</v>
      </c>
      <c r="U304" s="2">
        <v>0</v>
      </c>
      <c r="V304" t="s">
        <v>211</v>
      </c>
      <c r="W304" t="s">
        <v>36</v>
      </c>
    </row>
    <row r="305" spans="1:23" ht="17.5" hidden="1" customHeight="1" x14ac:dyDescent="0.4">
      <c r="A305" s="2">
        <v>91651</v>
      </c>
      <c r="B305" s="1">
        <f t="shared" si="34"/>
        <v>43616</v>
      </c>
      <c r="C305" t="s">
        <v>206</v>
      </c>
      <c r="D305" t="s">
        <v>24</v>
      </c>
      <c r="E305" t="s">
        <v>38</v>
      </c>
      <c r="F305" t="s">
        <v>207</v>
      </c>
      <c r="G305" t="s">
        <v>40</v>
      </c>
      <c r="H305" s="46">
        <v>52.15</v>
      </c>
      <c r="I305" s="46">
        <v>0</v>
      </c>
      <c r="J305" t="s">
        <v>62</v>
      </c>
      <c r="K305" s="2">
        <v>2</v>
      </c>
      <c r="L305" t="s">
        <v>94</v>
      </c>
      <c r="M305" t="s">
        <v>432</v>
      </c>
      <c r="N305" t="s">
        <v>210</v>
      </c>
      <c r="O305" t="s">
        <v>32</v>
      </c>
      <c r="P305" t="s">
        <v>46</v>
      </c>
      <c r="Q305" t="s">
        <v>34</v>
      </c>
      <c r="R305" s="1">
        <f t="shared" si="35"/>
        <v>40484</v>
      </c>
      <c r="T305" t="s">
        <v>34</v>
      </c>
      <c r="U305" s="2">
        <v>0</v>
      </c>
      <c r="V305" t="s">
        <v>211</v>
      </c>
      <c r="W305" t="s">
        <v>36</v>
      </c>
    </row>
    <row r="306" spans="1:23" ht="17.5" hidden="1" customHeight="1" x14ac:dyDescent="0.4">
      <c r="A306" s="2">
        <v>91652</v>
      </c>
      <c r="B306" s="1">
        <f t="shared" si="34"/>
        <v>43616</v>
      </c>
      <c r="C306" t="s">
        <v>430</v>
      </c>
      <c r="D306" t="s">
        <v>24</v>
      </c>
      <c r="E306" t="s">
        <v>48</v>
      </c>
      <c r="F306" t="s">
        <v>207</v>
      </c>
      <c r="G306" t="s">
        <v>49</v>
      </c>
      <c r="H306" s="46">
        <v>3044.04</v>
      </c>
      <c r="I306" s="46">
        <v>0</v>
      </c>
      <c r="J306" t="s">
        <v>62</v>
      </c>
      <c r="K306" s="2">
        <v>2</v>
      </c>
      <c r="L306" t="s">
        <v>94</v>
      </c>
      <c r="M306" t="s">
        <v>433</v>
      </c>
      <c r="N306" t="s">
        <v>210</v>
      </c>
      <c r="O306" t="s">
        <v>32</v>
      </c>
      <c r="P306" t="s">
        <v>33</v>
      </c>
      <c r="Q306" t="s">
        <v>34</v>
      </c>
      <c r="R306" s="1">
        <f t="shared" si="35"/>
        <v>40484</v>
      </c>
      <c r="T306" t="s">
        <v>34</v>
      </c>
      <c r="U306" s="2">
        <v>0</v>
      </c>
      <c r="V306" t="s">
        <v>211</v>
      </c>
      <c r="W306" t="s">
        <v>36</v>
      </c>
    </row>
    <row r="307" spans="1:23" ht="17.5" hidden="1" customHeight="1" x14ac:dyDescent="0.4">
      <c r="A307" s="2">
        <v>91652</v>
      </c>
      <c r="B307" s="1">
        <f t="shared" si="34"/>
        <v>43616</v>
      </c>
      <c r="C307" t="s">
        <v>430</v>
      </c>
      <c r="D307" t="s">
        <v>24</v>
      </c>
      <c r="E307" t="s">
        <v>48</v>
      </c>
      <c r="F307" t="s">
        <v>207</v>
      </c>
      <c r="G307" t="s">
        <v>49</v>
      </c>
      <c r="H307" s="46">
        <v>57.54</v>
      </c>
      <c r="I307" s="46">
        <v>0</v>
      </c>
      <c r="J307" t="s">
        <v>62</v>
      </c>
      <c r="K307" s="2">
        <v>2</v>
      </c>
      <c r="L307" t="s">
        <v>94</v>
      </c>
      <c r="M307" t="s">
        <v>433</v>
      </c>
      <c r="N307" t="s">
        <v>210</v>
      </c>
      <c r="O307" t="s">
        <v>32</v>
      </c>
      <c r="P307" t="s">
        <v>46</v>
      </c>
      <c r="Q307" t="s">
        <v>34</v>
      </c>
      <c r="R307" s="1">
        <f t="shared" si="35"/>
        <v>40484</v>
      </c>
      <c r="T307" t="s">
        <v>34</v>
      </c>
      <c r="U307" s="2">
        <v>0</v>
      </c>
      <c r="V307" t="s">
        <v>211</v>
      </c>
      <c r="W307" t="s">
        <v>36</v>
      </c>
    </row>
    <row r="308" spans="1:23" ht="17.5" hidden="1" customHeight="1" x14ac:dyDescent="0.4">
      <c r="A308" s="2">
        <v>91653</v>
      </c>
      <c r="B308" s="1">
        <f t="shared" si="34"/>
        <v>43616</v>
      </c>
      <c r="C308" t="s">
        <v>430</v>
      </c>
      <c r="D308" t="s">
        <v>24</v>
      </c>
      <c r="E308" t="s">
        <v>48</v>
      </c>
      <c r="F308" t="s">
        <v>207</v>
      </c>
      <c r="G308" t="s">
        <v>49</v>
      </c>
      <c r="H308" s="46">
        <v>5963</v>
      </c>
      <c r="I308" s="46">
        <v>0</v>
      </c>
      <c r="J308" t="s">
        <v>62</v>
      </c>
      <c r="K308" s="2">
        <v>2</v>
      </c>
      <c r="L308" t="s">
        <v>94</v>
      </c>
      <c r="M308" t="s">
        <v>434</v>
      </c>
      <c r="N308" t="s">
        <v>210</v>
      </c>
      <c r="O308" t="s">
        <v>32</v>
      </c>
      <c r="P308" t="s">
        <v>33</v>
      </c>
      <c r="Q308" t="s">
        <v>34</v>
      </c>
      <c r="R308" s="1">
        <f t="shared" si="35"/>
        <v>40484</v>
      </c>
      <c r="T308" t="s">
        <v>34</v>
      </c>
      <c r="U308" s="2">
        <v>0</v>
      </c>
      <c r="V308" t="s">
        <v>211</v>
      </c>
      <c r="W308" t="s">
        <v>36</v>
      </c>
    </row>
    <row r="309" spans="1:23" ht="17.5" hidden="1" customHeight="1" x14ac:dyDescent="0.4">
      <c r="A309" s="2">
        <v>91653</v>
      </c>
      <c r="B309" s="1">
        <f t="shared" si="34"/>
        <v>43616</v>
      </c>
      <c r="C309" t="s">
        <v>430</v>
      </c>
      <c r="D309" t="s">
        <v>24</v>
      </c>
      <c r="E309" t="s">
        <v>48</v>
      </c>
      <c r="F309" t="s">
        <v>207</v>
      </c>
      <c r="G309" t="s">
        <v>49</v>
      </c>
      <c r="H309" s="46">
        <v>112.71</v>
      </c>
      <c r="I309" s="46">
        <v>0</v>
      </c>
      <c r="J309" t="s">
        <v>62</v>
      </c>
      <c r="K309" s="2">
        <v>2</v>
      </c>
      <c r="L309" t="s">
        <v>94</v>
      </c>
      <c r="M309" t="s">
        <v>434</v>
      </c>
      <c r="N309" t="s">
        <v>210</v>
      </c>
      <c r="O309" t="s">
        <v>32</v>
      </c>
      <c r="P309" t="s">
        <v>46</v>
      </c>
      <c r="Q309" t="s">
        <v>34</v>
      </c>
      <c r="R309" s="1">
        <f t="shared" si="35"/>
        <v>40484</v>
      </c>
      <c r="T309" t="s">
        <v>34</v>
      </c>
      <c r="U309" s="2">
        <v>0</v>
      </c>
      <c r="V309" t="s">
        <v>211</v>
      </c>
      <c r="W309" t="s">
        <v>36</v>
      </c>
    </row>
    <row r="310" spans="1:23" ht="17.5" hidden="1" customHeight="1" x14ac:dyDescent="0.4">
      <c r="A310" s="2">
        <v>91654</v>
      </c>
      <c r="B310" s="1">
        <f t="shared" si="34"/>
        <v>43616</v>
      </c>
      <c r="C310" t="s">
        <v>430</v>
      </c>
      <c r="D310" t="s">
        <v>24</v>
      </c>
      <c r="E310" t="s">
        <v>48</v>
      </c>
      <c r="F310" t="s">
        <v>207</v>
      </c>
      <c r="G310" t="s">
        <v>49</v>
      </c>
      <c r="H310" s="46">
        <v>5502</v>
      </c>
      <c r="I310" s="46">
        <v>0</v>
      </c>
      <c r="J310" t="s">
        <v>62</v>
      </c>
      <c r="K310" s="2">
        <v>2</v>
      </c>
      <c r="L310" t="s">
        <v>94</v>
      </c>
      <c r="M310" t="s">
        <v>435</v>
      </c>
      <c r="N310" t="s">
        <v>210</v>
      </c>
      <c r="O310" t="s">
        <v>32</v>
      </c>
      <c r="P310" t="s">
        <v>33</v>
      </c>
      <c r="Q310" t="s">
        <v>34</v>
      </c>
      <c r="R310" s="1">
        <f t="shared" si="35"/>
        <v>40484</v>
      </c>
      <c r="T310" t="s">
        <v>34</v>
      </c>
      <c r="U310" s="2">
        <v>0</v>
      </c>
      <c r="V310" t="s">
        <v>211</v>
      </c>
      <c r="W310" t="s">
        <v>36</v>
      </c>
    </row>
    <row r="311" spans="1:23" ht="17.5" hidden="1" customHeight="1" x14ac:dyDescent="0.4">
      <c r="A311" s="2">
        <v>91654</v>
      </c>
      <c r="B311" s="1">
        <f t="shared" si="34"/>
        <v>43616</v>
      </c>
      <c r="C311" t="s">
        <v>430</v>
      </c>
      <c r="D311" t="s">
        <v>24</v>
      </c>
      <c r="E311" t="s">
        <v>48</v>
      </c>
      <c r="F311" t="s">
        <v>207</v>
      </c>
      <c r="G311" t="s">
        <v>49</v>
      </c>
      <c r="H311" s="46">
        <v>104</v>
      </c>
      <c r="I311" s="46">
        <v>0</v>
      </c>
      <c r="J311" t="s">
        <v>62</v>
      </c>
      <c r="K311" s="2">
        <v>2</v>
      </c>
      <c r="L311" t="s">
        <v>94</v>
      </c>
      <c r="M311" t="s">
        <v>435</v>
      </c>
      <c r="N311" t="s">
        <v>210</v>
      </c>
      <c r="O311" t="s">
        <v>32</v>
      </c>
      <c r="P311" t="s">
        <v>46</v>
      </c>
      <c r="Q311" t="s">
        <v>34</v>
      </c>
      <c r="R311" s="1">
        <f t="shared" si="35"/>
        <v>40484</v>
      </c>
      <c r="T311" t="s">
        <v>34</v>
      </c>
      <c r="U311" s="2">
        <v>0</v>
      </c>
      <c r="V311" t="s">
        <v>211</v>
      </c>
      <c r="W311" t="s">
        <v>36</v>
      </c>
    </row>
    <row r="312" spans="1:23" ht="17.5" hidden="1" customHeight="1" x14ac:dyDescent="0.4">
      <c r="A312" s="2">
        <v>91655</v>
      </c>
      <c r="B312" s="1">
        <f t="shared" si="34"/>
        <v>43616</v>
      </c>
      <c r="C312" t="s">
        <v>430</v>
      </c>
      <c r="D312" t="s">
        <v>24</v>
      </c>
      <c r="E312" t="s">
        <v>48</v>
      </c>
      <c r="F312" t="s">
        <v>207</v>
      </c>
      <c r="G312" t="s">
        <v>49</v>
      </c>
      <c r="H312" s="46">
        <v>2403</v>
      </c>
      <c r="I312" s="46">
        <v>0</v>
      </c>
      <c r="J312" t="s">
        <v>62</v>
      </c>
      <c r="K312" s="2">
        <v>2</v>
      </c>
      <c r="L312" t="s">
        <v>94</v>
      </c>
      <c r="M312" t="s">
        <v>436</v>
      </c>
      <c r="N312" t="s">
        <v>210</v>
      </c>
      <c r="O312" t="s">
        <v>32</v>
      </c>
      <c r="P312" t="s">
        <v>33</v>
      </c>
      <c r="Q312" t="s">
        <v>34</v>
      </c>
      <c r="R312" s="1">
        <f t="shared" si="35"/>
        <v>40484</v>
      </c>
      <c r="T312" t="s">
        <v>34</v>
      </c>
      <c r="U312" s="2">
        <v>0</v>
      </c>
      <c r="V312" t="s">
        <v>211</v>
      </c>
      <c r="W312" t="s">
        <v>36</v>
      </c>
    </row>
    <row r="313" spans="1:23" ht="17.5" hidden="1" customHeight="1" x14ac:dyDescent="0.4">
      <c r="A313" s="2">
        <v>91655</v>
      </c>
      <c r="B313" s="1">
        <f t="shared" si="34"/>
        <v>43616</v>
      </c>
      <c r="C313" t="s">
        <v>430</v>
      </c>
      <c r="D313" t="s">
        <v>24</v>
      </c>
      <c r="E313" t="s">
        <v>48</v>
      </c>
      <c r="F313" t="s">
        <v>207</v>
      </c>
      <c r="G313" t="s">
        <v>49</v>
      </c>
      <c r="H313" s="46">
        <v>45.42</v>
      </c>
      <c r="I313" s="46">
        <v>0</v>
      </c>
      <c r="J313" t="s">
        <v>62</v>
      </c>
      <c r="K313" s="2">
        <v>2</v>
      </c>
      <c r="L313" t="s">
        <v>94</v>
      </c>
      <c r="M313" t="s">
        <v>436</v>
      </c>
      <c r="N313" t="s">
        <v>210</v>
      </c>
      <c r="O313" t="s">
        <v>32</v>
      </c>
      <c r="P313" t="s">
        <v>46</v>
      </c>
      <c r="Q313" t="s">
        <v>34</v>
      </c>
      <c r="R313" s="1">
        <f t="shared" si="35"/>
        <v>40484</v>
      </c>
      <c r="T313" t="s">
        <v>34</v>
      </c>
      <c r="U313" s="2">
        <v>0</v>
      </c>
      <c r="V313" t="s">
        <v>211</v>
      </c>
      <c r="W313" t="s">
        <v>36</v>
      </c>
    </row>
    <row r="314" spans="1:23" ht="17.5" hidden="1" customHeight="1" x14ac:dyDescent="0.4">
      <c r="A314" s="2">
        <v>91656</v>
      </c>
      <c r="B314" s="1">
        <f t="shared" si="34"/>
        <v>43616</v>
      </c>
      <c r="C314" t="s">
        <v>430</v>
      </c>
      <c r="D314" t="s">
        <v>24</v>
      </c>
      <c r="E314" t="s">
        <v>48</v>
      </c>
      <c r="F314" t="s">
        <v>207</v>
      </c>
      <c r="G314" t="s">
        <v>49</v>
      </c>
      <c r="H314" s="46">
        <v>3827</v>
      </c>
      <c r="I314" s="46">
        <v>0</v>
      </c>
      <c r="J314" t="s">
        <v>62</v>
      </c>
      <c r="K314" s="2">
        <v>2</v>
      </c>
      <c r="L314" t="s">
        <v>94</v>
      </c>
      <c r="M314" t="s">
        <v>437</v>
      </c>
      <c r="N314" t="s">
        <v>210</v>
      </c>
      <c r="O314" t="s">
        <v>32</v>
      </c>
      <c r="P314" t="s">
        <v>33</v>
      </c>
      <c r="Q314" t="s">
        <v>34</v>
      </c>
      <c r="R314" s="1">
        <f t="shared" si="35"/>
        <v>40484</v>
      </c>
      <c r="T314" t="s">
        <v>34</v>
      </c>
      <c r="U314" s="2">
        <v>0</v>
      </c>
      <c r="V314" t="s">
        <v>211</v>
      </c>
      <c r="W314" t="s">
        <v>36</v>
      </c>
    </row>
    <row r="315" spans="1:23" ht="17.5" hidden="1" customHeight="1" x14ac:dyDescent="0.4">
      <c r="A315" s="2">
        <v>91656</v>
      </c>
      <c r="B315" s="1">
        <f t="shared" si="34"/>
        <v>43616</v>
      </c>
      <c r="C315" t="s">
        <v>430</v>
      </c>
      <c r="D315" t="s">
        <v>24</v>
      </c>
      <c r="E315" t="s">
        <v>48</v>
      </c>
      <c r="F315" t="s">
        <v>207</v>
      </c>
      <c r="G315" t="s">
        <v>49</v>
      </c>
      <c r="H315" s="46">
        <v>72.34</v>
      </c>
      <c r="I315" s="46">
        <v>0</v>
      </c>
      <c r="J315" t="s">
        <v>62</v>
      </c>
      <c r="K315" s="2">
        <v>2</v>
      </c>
      <c r="L315" t="s">
        <v>94</v>
      </c>
      <c r="M315" t="s">
        <v>437</v>
      </c>
      <c r="N315" t="s">
        <v>210</v>
      </c>
      <c r="O315" t="s">
        <v>32</v>
      </c>
      <c r="P315" t="s">
        <v>46</v>
      </c>
      <c r="Q315" t="s">
        <v>34</v>
      </c>
      <c r="R315" s="1">
        <f t="shared" si="35"/>
        <v>40484</v>
      </c>
      <c r="T315" t="s">
        <v>34</v>
      </c>
      <c r="U315" s="2">
        <v>0</v>
      </c>
      <c r="V315" t="s">
        <v>211</v>
      </c>
      <c r="W315" t="s">
        <v>36</v>
      </c>
    </row>
    <row r="316" spans="1:23" ht="17.5" hidden="1" customHeight="1" x14ac:dyDescent="0.4">
      <c r="A316" s="2">
        <v>91657</v>
      </c>
      <c r="B316" s="1">
        <f t="shared" si="34"/>
        <v>43616</v>
      </c>
      <c r="C316" t="s">
        <v>206</v>
      </c>
      <c r="D316" t="s">
        <v>24</v>
      </c>
      <c r="E316" t="s">
        <v>38</v>
      </c>
      <c r="F316" t="s">
        <v>207</v>
      </c>
      <c r="G316" t="s">
        <v>40</v>
      </c>
      <c r="H316" s="46">
        <v>2134.9</v>
      </c>
      <c r="I316" s="46">
        <v>0</v>
      </c>
      <c r="J316" t="s">
        <v>62</v>
      </c>
      <c r="K316" s="2">
        <v>2</v>
      </c>
      <c r="L316" t="s">
        <v>94</v>
      </c>
      <c r="M316" t="s">
        <v>438</v>
      </c>
      <c r="N316" t="s">
        <v>210</v>
      </c>
      <c r="O316" t="s">
        <v>32</v>
      </c>
      <c r="P316" t="s">
        <v>33</v>
      </c>
      <c r="Q316" t="s">
        <v>34</v>
      </c>
      <c r="R316" s="1">
        <f t="shared" si="35"/>
        <v>40484</v>
      </c>
      <c r="T316" t="s">
        <v>34</v>
      </c>
      <c r="U316" s="2">
        <v>0</v>
      </c>
      <c r="V316" t="s">
        <v>211</v>
      </c>
      <c r="W316" t="s">
        <v>36</v>
      </c>
    </row>
    <row r="317" spans="1:23" ht="17.5" hidden="1" customHeight="1" x14ac:dyDescent="0.4">
      <c r="A317" s="2">
        <v>91657</v>
      </c>
      <c r="B317" s="1">
        <f t="shared" si="34"/>
        <v>43616</v>
      </c>
      <c r="C317" t="s">
        <v>206</v>
      </c>
      <c r="D317" t="s">
        <v>24</v>
      </c>
      <c r="E317" t="s">
        <v>38</v>
      </c>
      <c r="F317" t="s">
        <v>207</v>
      </c>
      <c r="G317" t="s">
        <v>40</v>
      </c>
      <c r="H317" s="46">
        <v>40.35</v>
      </c>
      <c r="I317" s="46">
        <v>0</v>
      </c>
      <c r="J317" t="s">
        <v>62</v>
      </c>
      <c r="K317" s="2">
        <v>2</v>
      </c>
      <c r="L317" t="s">
        <v>94</v>
      </c>
      <c r="M317" t="s">
        <v>438</v>
      </c>
      <c r="N317" t="s">
        <v>210</v>
      </c>
      <c r="O317" t="s">
        <v>32</v>
      </c>
      <c r="P317" t="s">
        <v>46</v>
      </c>
      <c r="Q317" t="s">
        <v>34</v>
      </c>
      <c r="R317" s="1">
        <f t="shared" si="35"/>
        <v>40484</v>
      </c>
      <c r="T317" t="s">
        <v>34</v>
      </c>
      <c r="U317" s="2">
        <v>0</v>
      </c>
      <c r="V317" t="s">
        <v>211</v>
      </c>
      <c r="W317" t="s">
        <v>36</v>
      </c>
    </row>
    <row r="318" spans="1:23" ht="17.5" hidden="1" customHeight="1" x14ac:dyDescent="0.4">
      <c r="A318" s="2">
        <v>91658</v>
      </c>
      <c r="B318" s="1">
        <f t="shared" si="34"/>
        <v>43616</v>
      </c>
      <c r="C318" t="s">
        <v>206</v>
      </c>
      <c r="D318" t="s">
        <v>24</v>
      </c>
      <c r="E318" t="s">
        <v>38</v>
      </c>
      <c r="F318" t="s">
        <v>207</v>
      </c>
      <c r="G318" t="s">
        <v>40</v>
      </c>
      <c r="H318" s="46">
        <v>1821.7</v>
      </c>
      <c r="I318" s="46">
        <v>0</v>
      </c>
      <c r="J318" t="s">
        <v>62</v>
      </c>
      <c r="K318" s="2">
        <v>2</v>
      </c>
      <c r="L318" t="s">
        <v>94</v>
      </c>
      <c r="M318" t="s">
        <v>439</v>
      </c>
      <c r="N318" t="s">
        <v>210</v>
      </c>
      <c r="O318" t="s">
        <v>32</v>
      </c>
      <c r="P318" t="s">
        <v>33</v>
      </c>
      <c r="Q318" t="s">
        <v>34</v>
      </c>
      <c r="R318" s="1">
        <f t="shared" si="35"/>
        <v>40484</v>
      </c>
      <c r="T318" t="s">
        <v>34</v>
      </c>
      <c r="U318" s="2">
        <v>0</v>
      </c>
      <c r="V318" t="s">
        <v>211</v>
      </c>
      <c r="W318" t="s">
        <v>36</v>
      </c>
    </row>
    <row r="319" spans="1:23" ht="17.5" hidden="1" customHeight="1" x14ac:dyDescent="0.4">
      <c r="A319" s="2">
        <v>91658</v>
      </c>
      <c r="B319" s="1">
        <f t="shared" si="34"/>
        <v>43616</v>
      </c>
      <c r="C319" t="s">
        <v>206</v>
      </c>
      <c r="D319" t="s">
        <v>24</v>
      </c>
      <c r="E319" t="s">
        <v>38</v>
      </c>
      <c r="F319" t="s">
        <v>207</v>
      </c>
      <c r="G319" t="s">
        <v>40</v>
      </c>
      <c r="H319" s="46">
        <v>34.43</v>
      </c>
      <c r="I319" s="46">
        <v>0</v>
      </c>
      <c r="J319" t="s">
        <v>62</v>
      </c>
      <c r="K319" s="2">
        <v>2</v>
      </c>
      <c r="L319" t="s">
        <v>94</v>
      </c>
      <c r="M319" t="s">
        <v>439</v>
      </c>
      <c r="N319" t="s">
        <v>210</v>
      </c>
      <c r="O319" t="s">
        <v>32</v>
      </c>
      <c r="P319" t="s">
        <v>46</v>
      </c>
      <c r="Q319" t="s">
        <v>34</v>
      </c>
      <c r="R319" s="1">
        <f t="shared" si="35"/>
        <v>40484</v>
      </c>
      <c r="T319" t="s">
        <v>34</v>
      </c>
      <c r="U319" s="2">
        <v>0</v>
      </c>
      <c r="V319" t="s">
        <v>211</v>
      </c>
      <c r="W319" t="s">
        <v>36</v>
      </c>
    </row>
    <row r="320" spans="1:23" ht="17.5" hidden="1" customHeight="1" x14ac:dyDescent="0.4">
      <c r="A320" s="2">
        <v>91660</v>
      </c>
      <c r="B320" s="1">
        <f t="shared" si="34"/>
        <v>43616</v>
      </c>
      <c r="C320" t="s">
        <v>263</v>
      </c>
      <c r="D320" t="s">
        <v>24</v>
      </c>
      <c r="E320" t="s">
        <v>48</v>
      </c>
      <c r="F320" t="s">
        <v>264</v>
      </c>
      <c r="G320" t="s">
        <v>49</v>
      </c>
      <c r="H320" s="46">
        <v>101.95</v>
      </c>
      <c r="I320" s="46">
        <v>0</v>
      </c>
      <c r="J320" t="s">
        <v>62</v>
      </c>
      <c r="K320" s="2">
        <v>2</v>
      </c>
      <c r="L320" t="s">
        <v>94</v>
      </c>
      <c r="M320" t="s">
        <v>440</v>
      </c>
      <c r="N320" t="s">
        <v>266</v>
      </c>
      <c r="O320" t="s">
        <v>32</v>
      </c>
      <c r="P320" t="s">
        <v>33</v>
      </c>
      <c r="Q320" t="s">
        <v>34</v>
      </c>
      <c r="R320" s="1">
        <f t="shared" si="35"/>
        <v>40484</v>
      </c>
      <c r="T320" t="s">
        <v>34</v>
      </c>
      <c r="U320" s="2">
        <v>0</v>
      </c>
      <c r="V320" t="s">
        <v>267</v>
      </c>
      <c r="W320" t="s">
        <v>36</v>
      </c>
    </row>
    <row r="321" spans="1:23" ht="17.5" hidden="1" customHeight="1" x14ac:dyDescent="0.4">
      <c r="A321" s="2">
        <v>91662</v>
      </c>
      <c r="B321" s="1">
        <f t="shared" si="34"/>
        <v>43616</v>
      </c>
      <c r="C321" t="s">
        <v>441</v>
      </c>
      <c r="D321" t="s">
        <v>24</v>
      </c>
      <c r="E321" t="s">
        <v>290</v>
      </c>
      <c r="F321" t="s">
        <v>39</v>
      </c>
      <c r="G321" t="s">
        <v>61</v>
      </c>
      <c r="H321" s="46">
        <v>86.55</v>
      </c>
      <c r="I321" s="46">
        <v>0</v>
      </c>
      <c r="J321" t="s">
        <v>62</v>
      </c>
      <c r="K321" s="2">
        <v>2</v>
      </c>
      <c r="L321" t="s">
        <v>94</v>
      </c>
      <c r="M321" t="s">
        <v>442</v>
      </c>
      <c r="N321" t="s">
        <v>443</v>
      </c>
      <c r="O321" t="s">
        <v>32</v>
      </c>
      <c r="P321" t="s">
        <v>33</v>
      </c>
      <c r="Q321" t="s">
        <v>34</v>
      </c>
      <c r="R321" s="1">
        <f t="shared" si="35"/>
        <v>40484</v>
      </c>
      <c r="T321" t="s">
        <v>34</v>
      </c>
      <c r="U321" s="2">
        <v>0</v>
      </c>
      <c r="V321" t="s">
        <v>444</v>
      </c>
      <c r="W321" t="s">
        <v>36</v>
      </c>
    </row>
    <row r="322" spans="1:23" ht="17.5" hidden="1" customHeight="1" x14ac:dyDescent="0.4">
      <c r="A322" s="2">
        <v>91742</v>
      </c>
      <c r="B322" s="1">
        <f t="shared" ref="B322:B327" si="36">DATE(2019,6,19)</f>
        <v>43635</v>
      </c>
      <c r="C322" t="s">
        <v>47</v>
      </c>
      <c r="D322" t="s">
        <v>24</v>
      </c>
      <c r="E322" t="s">
        <v>48</v>
      </c>
      <c r="F322" t="s">
        <v>39</v>
      </c>
      <c r="G322" t="s">
        <v>49</v>
      </c>
      <c r="H322" s="46">
        <v>7.57</v>
      </c>
      <c r="I322" s="46">
        <v>0</v>
      </c>
      <c r="J322" t="s">
        <v>62</v>
      </c>
      <c r="K322" s="2">
        <v>3</v>
      </c>
      <c r="L322" t="s">
        <v>94</v>
      </c>
      <c r="M322" t="s">
        <v>445</v>
      </c>
      <c r="N322" t="s">
        <v>446</v>
      </c>
      <c r="O322" t="s">
        <v>32</v>
      </c>
      <c r="P322" t="s">
        <v>33</v>
      </c>
      <c r="Q322" t="s">
        <v>34</v>
      </c>
      <c r="R322" s="1">
        <f t="shared" si="35"/>
        <v>40484</v>
      </c>
      <c r="T322" t="s">
        <v>34</v>
      </c>
      <c r="U322" s="2">
        <v>0</v>
      </c>
      <c r="V322" t="s">
        <v>447</v>
      </c>
      <c r="W322" t="s">
        <v>36</v>
      </c>
    </row>
    <row r="323" spans="1:23" ht="17.5" hidden="1" customHeight="1" x14ac:dyDescent="0.4">
      <c r="A323" s="2">
        <v>91742</v>
      </c>
      <c r="B323" s="1">
        <f t="shared" si="36"/>
        <v>43635</v>
      </c>
      <c r="C323" t="s">
        <v>47</v>
      </c>
      <c r="D323" t="s">
        <v>24</v>
      </c>
      <c r="E323" t="s">
        <v>48</v>
      </c>
      <c r="F323" t="s">
        <v>39</v>
      </c>
      <c r="G323" t="s">
        <v>49</v>
      </c>
      <c r="H323" s="46">
        <v>0.14000000000000001</v>
      </c>
      <c r="I323" s="46">
        <v>0</v>
      </c>
      <c r="J323" t="s">
        <v>62</v>
      </c>
      <c r="K323" s="2">
        <v>3</v>
      </c>
      <c r="L323" t="s">
        <v>94</v>
      </c>
      <c r="M323" t="s">
        <v>445</v>
      </c>
      <c r="N323" t="s">
        <v>446</v>
      </c>
      <c r="O323" t="s">
        <v>32</v>
      </c>
      <c r="P323" t="s">
        <v>46</v>
      </c>
      <c r="Q323" t="s">
        <v>34</v>
      </c>
      <c r="R323" s="1">
        <f t="shared" si="35"/>
        <v>40484</v>
      </c>
      <c r="T323" t="s">
        <v>34</v>
      </c>
      <c r="U323" s="2">
        <v>0</v>
      </c>
      <c r="V323" t="s">
        <v>447</v>
      </c>
      <c r="W323" t="s">
        <v>36</v>
      </c>
    </row>
    <row r="324" spans="1:23" ht="17.5" hidden="1" customHeight="1" x14ac:dyDescent="0.4">
      <c r="A324" s="2">
        <v>91742</v>
      </c>
      <c r="B324" s="1">
        <f t="shared" si="36"/>
        <v>43635</v>
      </c>
      <c r="C324" t="s">
        <v>425</v>
      </c>
      <c r="D324" t="s">
        <v>24</v>
      </c>
      <c r="E324" t="s">
        <v>48</v>
      </c>
      <c r="F324" t="s">
        <v>56</v>
      </c>
      <c r="G324" t="s">
        <v>49</v>
      </c>
      <c r="H324" s="46">
        <v>24.13</v>
      </c>
      <c r="I324" s="46">
        <v>0</v>
      </c>
      <c r="J324" t="s">
        <v>62</v>
      </c>
      <c r="K324" s="2">
        <v>3</v>
      </c>
      <c r="L324" t="s">
        <v>94</v>
      </c>
      <c r="M324" t="s">
        <v>445</v>
      </c>
      <c r="N324" t="s">
        <v>446</v>
      </c>
      <c r="O324" t="s">
        <v>32</v>
      </c>
      <c r="P324" t="s">
        <v>33</v>
      </c>
      <c r="Q324" t="s">
        <v>34</v>
      </c>
      <c r="R324" s="1">
        <f t="shared" si="35"/>
        <v>40484</v>
      </c>
      <c r="T324" t="s">
        <v>34</v>
      </c>
      <c r="U324" s="2">
        <v>0</v>
      </c>
      <c r="V324" t="s">
        <v>447</v>
      </c>
      <c r="W324" t="s">
        <v>36</v>
      </c>
    </row>
    <row r="325" spans="1:23" ht="17.5" hidden="1" customHeight="1" x14ac:dyDescent="0.4">
      <c r="A325" s="2">
        <v>91744</v>
      </c>
      <c r="B325" s="1">
        <f t="shared" si="36"/>
        <v>43635</v>
      </c>
      <c r="C325" t="s">
        <v>448</v>
      </c>
      <c r="D325" t="s">
        <v>24</v>
      </c>
      <c r="E325" t="s">
        <v>449</v>
      </c>
      <c r="F325" t="s">
        <v>127</v>
      </c>
      <c r="G325" t="s">
        <v>68</v>
      </c>
      <c r="H325" s="46">
        <v>231.67</v>
      </c>
      <c r="I325" s="46">
        <v>0</v>
      </c>
      <c r="J325" t="s">
        <v>62</v>
      </c>
      <c r="K325" s="2">
        <v>3</v>
      </c>
      <c r="L325" t="s">
        <v>94</v>
      </c>
      <c r="M325" t="s">
        <v>450</v>
      </c>
      <c r="N325" t="s">
        <v>451</v>
      </c>
      <c r="O325" t="s">
        <v>32</v>
      </c>
      <c r="P325" t="s">
        <v>33</v>
      </c>
      <c r="Q325" t="s">
        <v>34</v>
      </c>
      <c r="R325" s="1">
        <f t="shared" si="35"/>
        <v>40484</v>
      </c>
      <c r="T325" t="s">
        <v>34</v>
      </c>
      <c r="U325" s="2">
        <v>0</v>
      </c>
      <c r="V325" t="s">
        <v>452</v>
      </c>
      <c r="W325" t="s">
        <v>36</v>
      </c>
    </row>
    <row r="326" spans="1:23" ht="17.5" hidden="1" customHeight="1" x14ac:dyDescent="0.4">
      <c r="A326" s="2">
        <v>91745</v>
      </c>
      <c r="B326" s="1">
        <f t="shared" si="36"/>
        <v>43635</v>
      </c>
      <c r="C326" t="s">
        <v>453</v>
      </c>
      <c r="D326" t="s">
        <v>24</v>
      </c>
      <c r="E326" t="s">
        <v>110</v>
      </c>
      <c r="F326" t="s">
        <v>75</v>
      </c>
      <c r="G326" t="s">
        <v>40</v>
      </c>
      <c r="H326" s="46">
        <v>620</v>
      </c>
      <c r="I326" s="46">
        <v>0</v>
      </c>
      <c r="J326" t="s">
        <v>62</v>
      </c>
      <c r="K326" s="2">
        <v>3</v>
      </c>
      <c r="L326" t="s">
        <v>94</v>
      </c>
      <c r="M326" t="s">
        <v>445</v>
      </c>
      <c r="N326" t="s">
        <v>454</v>
      </c>
      <c r="O326" t="s">
        <v>32</v>
      </c>
      <c r="P326" t="s">
        <v>33</v>
      </c>
      <c r="Q326" t="s">
        <v>34</v>
      </c>
      <c r="R326" s="1">
        <f t="shared" si="35"/>
        <v>40484</v>
      </c>
      <c r="T326" t="s">
        <v>34</v>
      </c>
      <c r="U326" s="2">
        <v>0</v>
      </c>
      <c r="V326" t="s">
        <v>455</v>
      </c>
      <c r="W326" t="s">
        <v>36</v>
      </c>
    </row>
    <row r="327" spans="1:23" ht="17.5" hidden="1" customHeight="1" x14ac:dyDescent="0.4">
      <c r="A327" s="2">
        <v>91745</v>
      </c>
      <c r="B327" s="1">
        <f t="shared" si="36"/>
        <v>43635</v>
      </c>
      <c r="C327" t="s">
        <v>453</v>
      </c>
      <c r="D327" t="s">
        <v>24</v>
      </c>
      <c r="E327" t="s">
        <v>110</v>
      </c>
      <c r="F327" t="s">
        <v>75</v>
      </c>
      <c r="G327" t="s">
        <v>40</v>
      </c>
      <c r="H327" s="46">
        <v>11.72</v>
      </c>
      <c r="I327" s="46">
        <v>0</v>
      </c>
      <c r="J327" t="s">
        <v>62</v>
      </c>
      <c r="K327" s="2">
        <v>3</v>
      </c>
      <c r="L327" t="s">
        <v>94</v>
      </c>
      <c r="M327" t="s">
        <v>445</v>
      </c>
      <c r="N327" t="s">
        <v>454</v>
      </c>
      <c r="O327" t="s">
        <v>32</v>
      </c>
      <c r="P327" t="s">
        <v>46</v>
      </c>
      <c r="Q327" t="s">
        <v>34</v>
      </c>
      <c r="R327" s="1">
        <f t="shared" si="35"/>
        <v>40484</v>
      </c>
      <c r="T327" t="s">
        <v>34</v>
      </c>
      <c r="U327" s="2">
        <v>0</v>
      </c>
      <c r="V327" t="s">
        <v>455</v>
      </c>
      <c r="W327" t="s">
        <v>36</v>
      </c>
    </row>
    <row r="328" spans="1:23" ht="17.5" hidden="1" customHeight="1" x14ac:dyDescent="0.4">
      <c r="A328" s="2">
        <v>91772</v>
      </c>
      <c r="B328" s="1">
        <f t="shared" ref="B328:B333" si="37">DATE(2019,5,31)</f>
        <v>43616</v>
      </c>
      <c r="C328" t="s">
        <v>206</v>
      </c>
      <c r="D328" t="s">
        <v>24</v>
      </c>
      <c r="E328" t="s">
        <v>38</v>
      </c>
      <c r="F328" t="s">
        <v>207</v>
      </c>
      <c r="G328" t="s">
        <v>40</v>
      </c>
      <c r="H328" s="46">
        <v>261</v>
      </c>
      <c r="I328" s="46">
        <v>0</v>
      </c>
      <c r="J328" t="s">
        <v>62</v>
      </c>
      <c r="K328" s="2">
        <v>2</v>
      </c>
      <c r="L328" t="s">
        <v>94</v>
      </c>
      <c r="M328" t="s">
        <v>456</v>
      </c>
      <c r="N328" t="s">
        <v>210</v>
      </c>
      <c r="O328" t="s">
        <v>32</v>
      </c>
      <c r="P328" t="s">
        <v>33</v>
      </c>
      <c r="Q328" t="s">
        <v>34</v>
      </c>
      <c r="R328" s="1">
        <f t="shared" si="35"/>
        <v>40484</v>
      </c>
      <c r="T328" t="s">
        <v>34</v>
      </c>
      <c r="U328" s="2">
        <v>0</v>
      </c>
      <c r="V328" t="s">
        <v>211</v>
      </c>
      <c r="W328" t="s">
        <v>36</v>
      </c>
    </row>
    <row r="329" spans="1:23" ht="17.5" hidden="1" customHeight="1" x14ac:dyDescent="0.4">
      <c r="A329" s="2">
        <v>91772</v>
      </c>
      <c r="B329" s="1">
        <f t="shared" si="37"/>
        <v>43616</v>
      </c>
      <c r="C329" t="s">
        <v>206</v>
      </c>
      <c r="D329" t="s">
        <v>24</v>
      </c>
      <c r="E329" t="s">
        <v>38</v>
      </c>
      <c r="F329" t="s">
        <v>207</v>
      </c>
      <c r="G329" t="s">
        <v>40</v>
      </c>
      <c r="H329" s="46">
        <v>4.93</v>
      </c>
      <c r="I329" s="46">
        <v>0</v>
      </c>
      <c r="J329" t="s">
        <v>62</v>
      </c>
      <c r="K329" s="2">
        <v>2</v>
      </c>
      <c r="L329" t="s">
        <v>94</v>
      </c>
      <c r="M329" t="s">
        <v>456</v>
      </c>
      <c r="N329" t="s">
        <v>210</v>
      </c>
      <c r="O329" t="s">
        <v>32</v>
      </c>
      <c r="P329" t="s">
        <v>46</v>
      </c>
      <c r="Q329" t="s">
        <v>34</v>
      </c>
      <c r="R329" s="1">
        <f t="shared" si="35"/>
        <v>40484</v>
      </c>
      <c r="T329" t="s">
        <v>34</v>
      </c>
      <c r="U329" s="2">
        <v>0</v>
      </c>
      <c r="V329" t="s">
        <v>211</v>
      </c>
      <c r="W329" t="s">
        <v>36</v>
      </c>
    </row>
    <row r="330" spans="1:23" ht="17.5" hidden="1" customHeight="1" x14ac:dyDescent="0.4">
      <c r="A330" s="2">
        <v>91773</v>
      </c>
      <c r="B330" s="1">
        <f t="shared" si="37"/>
        <v>43616</v>
      </c>
      <c r="C330" t="s">
        <v>242</v>
      </c>
      <c r="D330" t="s">
        <v>24</v>
      </c>
      <c r="E330" t="s">
        <v>161</v>
      </c>
      <c r="F330" t="s">
        <v>243</v>
      </c>
      <c r="G330" t="s">
        <v>68</v>
      </c>
      <c r="H330" s="46">
        <v>205</v>
      </c>
      <c r="I330" s="46">
        <v>0</v>
      </c>
      <c r="J330" t="s">
        <v>62</v>
      </c>
      <c r="K330" s="2">
        <v>2</v>
      </c>
      <c r="L330" t="s">
        <v>94</v>
      </c>
      <c r="M330" t="s">
        <v>457</v>
      </c>
      <c r="N330" t="s">
        <v>245</v>
      </c>
      <c r="O330" t="s">
        <v>32</v>
      </c>
      <c r="P330" t="s">
        <v>33</v>
      </c>
      <c r="Q330" t="s">
        <v>34</v>
      </c>
      <c r="R330" s="1">
        <f t="shared" si="35"/>
        <v>40484</v>
      </c>
      <c r="T330" t="s">
        <v>34</v>
      </c>
      <c r="U330" s="2">
        <v>0</v>
      </c>
      <c r="V330" t="s">
        <v>246</v>
      </c>
      <c r="W330" t="s">
        <v>36</v>
      </c>
    </row>
    <row r="331" spans="1:23" ht="17.5" hidden="1" customHeight="1" x14ac:dyDescent="0.4">
      <c r="A331" s="2">
        <v>91773</v>
      </c>
      <c r="B331" s="1">
        <f t="shared" si="37"/>
        <v>43616</v>
      </c>
      <c r="C331" t="s">
        <v>242</v>
      </c>
      <c r="D331" t="s">
        <v>24</v>
      </c>
      <c r="E331" t="s">
        <v>161</v>
      </c>
      <c r="F331" t="s">
        <v>243</v>
      </c>
      <c r="G331" t="s">
        <v>68</v>
      </c>
      <c r="H331" s="46">
        <v>3.87</v>
      </c>
      <c r="I331" s="46">
        <v>0</v>
      </c>
      <c r="J331" t="s">
        <v>62</v>
      </c>
      <c r="K331" s="2">
        <v>2</v>
      </c>
      <c r="L331" t="s">
        <v>94</v>
      </c>
      <c r="M331" t="s">
        <v>457</v>
      </c>
      <c r="N331" t="s">
        <v>245</v>
      </c>
      <c r="O331" t="s">
        <v>32</v>
      </c>
      <c r="P331" t="s">
        <v>46</v>
      </c>
      <c r="Q331" t="s">
        <v>34</v>
      </c>
      <c r="R331" s="1">
        <f t="shared" si="35"/>
        <v>40484</v>
      </c>
      <c r="T331" t="s">
        <v>34</v>
      </c>
      <c r="U331" s="2">
        <v>0</v>
      </c>
      <c r="V331" t="s">
        <v>246</v>
      </c>
      <c r="W331" t="s">
        <v>36</v>
      </c>
    </row>
    <row r="332" spans="1:23" ht="17.5" hidden="1" customHeight="1" x14ac:dyDescent="0.4">
      <c r="A332" s="2">
        <v>91775</v>
      </c>
      <c r="B332" s="1">
        <f t="shared" si="37"/>
        <v>43616</v>
      </c>
      <c r="C332" t="s">
        <v>458</v>
      </c>
      <c r="D332" t="s">
        <v>24</v>
      </c>
      <c r="E332" t="s">
        <v>341</v>
      </c>
      <c r="F332" t="s">
        <v>243</v>
      </c>
      <c r="G332" t="s">
        <v>68</v>
      </c>
      <c r="H332" s="46">
        <v>180</v>
      </c>
      <c r="I332" s="46">
        <v>0</v>
      </c>
      <c r="J332" t="s">
        <v>62</v>
      </c>
      <c r="K332" s="2">
        <v>2</v>
      </c>
      <c r="L332" t="s">
        <v>94</v>
      </c>
      <c r="M332" t="s">
        <v>459</v>
      </c>
      <c r="N332" t="s">
        <v>245</v>
      </c>
      <c r="O332" t="s">
        <v>32</v>
      </c>
      <c r="P332" t="s">
        <v>33</v>
      </c>
      <c r="Q332" t="s">
        <v>34</v>
      </c>
      <c r="R332" s="1">
        <f t="shared" si="35"/>
        <v>40484</v>
      </c>
      <c r="T332" t="s">
        <v>34</v>
      </c>
      <c r="U332" s="2">
        <v>0</v>
      </c>
      <c r="V332" t="s">
        <v>246</v>
      </c>
      <c r="W332" t="s">
        <v>36</v>
      </c>
    </row>
    <row r="333" spans="1:23" ht="17.5" hidden="1" customHeight="1" x14ac:dyDescent="0.4">
      <c r="A333" s="2">
        <v>91775</v>
      </c>
      <c r="B333" s="1">
        <f t="shared" si="37"/>
        <v>43616</v>
      </c>
      <c r="C333" t="s">
        <v>458</v>
      </c>
      <c r="D333" t="s">
        <v>24</v>
      </c>
      <c r="E333" t="s">
        <v>341</v>
      </c>
      <c r="F333" t="s">
        <v>243</v>
      </c>
      <c r="G333" t="s">
        <v>68</v>
      </c>
      <c r="H333" s="46">
        <v>3.4</v>
      </c>
      <c r="I333" s="46">
        <v>0</v>
      </c>
      <c r="J333" t="s">
        <v>62</v>
      </c>
      <c r="K333" s="2">
        <v>2</v>
      </c>
      <c r="L333" t="s">
        <v>94</v>
      </c>
      <c r="M333" t="s">
        <v>459</v>
      </c>
      <c r="N333" t="s">
        <v>245</v>
      </c>
      <c r="O333" t="s">
        <v>32</v>
      </c>
      <c r="P333" t="s">
        <v>46</v>
      </c>
      <c r="Q333" t="s">
        <v>34</v>
      </c>
      <c r="R333" s="1">
        <f t="shared" si="35"/>
        <v>40484</v>
      </c>
      <c r="T333" t="s">
        <v>34</v>
      </c>
      <c r="U333" s="2">
        <v>0</v>
      </c>
      <c r="V333" t="s">
        <v>246</v>
      </c>
      <c r="W333" t="s">
        <v>36</v>
      </c>
    </row>
    <row r="334" spans="1:23" ht="17.5" hidden="1" customHeight="1" x14ac:dyDescent="0.4">
      <c r="A334" s="2">
        <v>91808</v>
      </c>
      <c r="B334" s="1">
        <f t="shared" ref="B334:B344" si="38">DATE(2019,6,18)</f>
        <v>43634</v>
      </c>
      <c r="C334" t="s">
        <v>346</v>
      </c>
      <c r="D334" t="s">
        <v>24</v>
      </c>
      <c r="E334" t="s">
        <v>347</v>
      </c>
      <c r="F334" t="s">
        <v>127</v>
      </c>
      <c r="G334" t="s">
        <v>348</v>
      </c>
      <c r="H334" s="46">
        <v>108</v>
      </c>
      <c r="I334" s="46">
        <v>0</v>
      </c>
      <c r="J334" t="s">
        <v>62</v>
      </c>
      <c r="K334" s="2">
        <v>3</v>
      </c>
      <c r="L334" t="s">
        <v>94</v>
      </c>
      <c r="M334" t="s">
        <v>460</v>
      </c>
      <c r="N334" t="s">
        <v>350</v>
      </c>
      <c r="O334" t="s">
        <v>32</v>
      </c>
      <c r="P334" t="s">
        <v>33</v>
      </c>
      <c r="Q334" t="s">
        <v>34</v>
      </c>
      <c r="R334" s="1">
        <f>DATE(2011,2,17)</f>
        <v>40591</v>
      </c>
      <c r="T334" t="s">
        <v>34</v>
      </c>
      <c r="U334" s="2">
        <v>0</v>
      </c>
      <c r="V334" t="s">
        <v>351</v>
      </c>
      <c r="W334" t="s">
        <v>36</v>
      </c>
    </row>
    <row r="335" spans="1:23" ht="17.5" hidden="1" customHeight="1" x14ac:dyDescent="0.4">
      <c r="A335" s="2">
        <v>91816</v>
      </c>
      <c r="B335" s="1">
        <f t="shared" si="38"/>
        <v>43634</v>
      </c>
      <c r="C335" t="s">
        <v>394</v>
      </c>
      <c r="D335" t="s">
        <v>24</v>
      </c>
      <c r="E335" t="s">
        <v>347</v>
      </c>
      <c r="F335" t="s">
        <v>111</v>
      </c>
      <c r="G335" t="s">
        <v>348</v>
      </c>
      <c r="H335" s="46">
        <v>19.5</v>
      </c>
      <c r="I335" s="46">
        <v>0</v>
      </c>
      <c r="J335" t="s">
        <v>62</v>
      </c>
      <c r="K335" s="2">
        <v>3</v>
      </c>
      <c r="L335" t="s">
        <v>94</v>
      </c>
      <c r="M335" t="s">
        <v>461</v>
      </c>
      <c r="N335" t="s">
        <v>462</v>
      </c>
      <c r="O335" t="s">
        <v>32</v>
      </c>
      <c r="P335" t="s">
        <v>33</v>
      </c>
      <c r="Q335" t="s">
        <v>34</v>
      </c>
      <c r="R335" s="1">
        <f>DATE(2013,7,29)</f>
        <v>41484</v>
      </c>
      <c r="T335" t="s">
        <v>34</v>
      </c>
      <c r="U335" s="2">
        <v>0</v>
      </c>
      <c r="V335" t="s">
        <v>463</v>
      </c>
      <c r="W335" t="s">
        <v>36</v>
      </c>
    </row>
    <row r="336" spans="1:23" ht="17.5" hidden="1" customHeight="1" x14ac:dyDescent="0.4">
      <c r="A336" s="2">
        <v>91816</v>
      </c>
      <c r="B336" s="1">
        <f t="shared" si="38"/>
        <v>43634</v>
      </c>
      <c r="C336" t="s">
        <v>394</v>
      </c>
      <c r="D336" t="s">
        <v>24</v>
      </c>
      <c r="E336" t="s">
        <v>347</v>
      </c>
      <c r="F336" t="s">
        <v>111</v>
      </c>
      <c r="G336" t="s">
        <v>348</v>
      </c>
      <c r="H336" s="46">
        <v>5.29</v>
      </c>
      <c r="I336" s="46">
        <v>0</v>
      </c>
      <c r="J336" t="s">
        <v>62</v>
      </c>
      <c r="K336" s="2">
        <v>3</v>
      </c>
      <c r="L336" t="s">
        <v>94</v>
      </c>
      <c r="M336" t="s">
        <v>461</v>
      </c>
      <c r="N336" t="s">
        <v>462</v>
      </c>
      <c r="O336" t="s">
        <v>32</v>
      </c>
      <c r="P336" t="s">
        <v>46</v>
      </c>
      <c r="Q336" t="s">
        <v>34</v>
      </c>
      <c r="R336" s="1">
        <f>DATE(2013,7,29)</f>
        <v>41484</v>
      </c>
      <c r="T336" t="s">
        <v>34</v>
      </c>
      <c r="U336" s="2">
        <v>0</v>
      </c>
      <c r="V336" t="s">
        <v>463</v>
      </c>
      <c r="W336" t="s">
        <v>36</v>
      </c>
    </row>
    <row r="337" spans="1:23" ht="17.5" hidden="1" customHeight="1" x14ac:dyDescent="0.4">
      <c r="A337" s="2">
        <v>91822</v>
      </c>
      <c r="B337" s="1">
        <f t="shared" si="38"/>
        <v>43634</v>
      </c>
      <c r="C337" t="s">
        <v>116</v>
      </c>
      <c r="D337" t="s">
        <v>24</v>
      </c>
      <c r="E337" t="s">
        <v>117</v>
      </c>
      <c r="F337" t="s">
        <v>118</v>
      </c>
      <c r="G337" t="s">
        <v>119</v>
      </c>
      <c r="H337" s="46">
        <v>3914</v>
      </c>
      <c r="I337" s="46">
        <v>0</v>
      </c>
      <c r="J337" t="s">
        <v>62</v>
      </c>
      <c r="K337" s="2">
        <v>3</v>
      </c>
      <c r="L337" t="s">
        <v>94</v>
      </c>
      <c r="M337" t="s">
        <v>464</v>
      </c>
      <c r="N337" t="s">
        <v>122</v>
      </c>
      <c r="O337" t="s">
        <v>32</v>
      </c>
      <c r="P337" t="s">
        <v>33</v>
      </c>
      <c r="Q337" t="s">
        <v>34</v>
      </c>
      <c r="R337" s="1">
        <f>DATE(2013,7,29)</f>
        <v>41484</v>
      </c>
      <c r="T337" t="s">
        <v>34</v>
      </c>
      <c r="U337" s="2">
        <v>0</v>
      </c>
      <c r="V337" t="s">
        <v>123</v>
      </c>
      <c r="W337" t="s">
        <v>36</v>
      </c>
    </row>
    <row r="338" spans="1:23" ht="17.5" hidden="1" customHeight="1" x14ac:dyDescent="0.4">
      <c r="A338" s="2">
        <v>91822</v>
      </c>
      <c r="B338" s="1">
        <f t="shared" si="38"/>
        <v>43634</v>
      </c>
      <c r="C338" t="s">
        <v>116</v>
      </c>
      <c r="D338" t="s">
        <v>24</v>
      </c>
      <c r="E338" t="s">
        <v>117</v>
      </c>
      <c r="F338" t="s">
        <v>118</v>
      </c>
      <c r="G338" t="s">
        <v>119</v>
      </c>
      <c r="H338" s="46">
        <v>73.98</v>
      </c>
      <c r="I338" s="46">
        <v>0</v>
      </c>
      <c r="J338" t="s">
        <v>62</v>
      </c>
      <c r="K338" s="2">
        <v>3</v>
      </c>
      <c r="L338" t="s">
        <v>94</v>
      </c>
      <c r="M338" t="s">
        <v>464</v>
      </c>
      <c r="N338" t="s">
        <v>122</v>
      </c>
      <c r="O338" t="s">
        <v>32</v>
      </c>
      <c r="P338" t="s">
        <v>46</v>
      </c>
      <c r="Q338" t="s">
        <v>34</v>
      </c>
      <c r="R338" s="1">
        <f>DATE(2013,7,29)</f>
        <v>41484</v>
      </c>
      <c r="T338" t="s">
        <v>34</v>
      </c>
      <c r="U338" s="2">
        <v>0</v>
      </c>
      <c r="V338" t="s">
        <v>123</v>
      </c>
      <c r="W338" t="s">
        <v>36</v>
      </c>
    </row>
    <row r="339" spans="1:23" ht="17.5" hidden="1" customHeight="1" x14ac:dyDescent="0.4">
      <c r="A339" s="2">
        <v>91823</v>
      </c>
      <c r="B339" s="1">
        <f t="shared" si="38"/>
        <v>43634</v>
      </c>
      <c r="C339" t="s">
        <v>174</v>
      </c>
      <c r="D339" t="s">
        <v>24</v>
      </c>
      <c r="E339" t="s">
        <v>139</v>
      </c>
      <c r="F339" t="s">
        <v>58</v>
      </c>
      <c r="G339" t="s">
        <v>141</v>
      </c>
      <c r="H339" s="46">
        <v>0.28999999999999998</v>
      </c>
      <c r="I339" s="46">
        <v>0</v>
      </c>
      <c r="J339" t="s">
        <v>62</v>
      </c>
      <c r="K339" s="2">
        <v>3</v>
      </c>
      <c r="L339" t="s">
        <v>94</v>
      </c>
      <c r="M339" t="s">
        <v>465</v>
      </c>
      <c r="N339" t="s">
        <v>187</v>
      </c>
      <c r="O339" t="s">
        <v>32</v>
      </c>
      <c r="P339" t="s">
        <v>33</v>
      </c>
      <c r="Q339" t="s">
        <v>34</v>
      </c>
      <c r="R339" s="1">
        <f>DATE(2012,2,1)</f>
        <v>40940</v>
      </c>
      <c r="T339" t="s">
        <v>34</v>
      </c>
      <c r="U339" s="2">
        <v>0</v>
      </c>
      <c r="V339" t="s">
        <v>189</v>
      </c>
      <c r="W339" t="s">
        <v>36</v>
      </c>
    </row>
    <row r="340" spans="1:23" ht="17.5" hidden="1" customHeight="1" x14ac:dyDescent="0.4">
      <c r="A340" s="2">
        <v>91824</v>
      </c>
      <c r="B340" s="1">
        <f t="shared" si="38"/>
        <v>43634</v>
      </c>
      <c r="C340" t="s">
        <v>23</v>
      </c>
      <c r="D340" t="s">
        <v>24</v>
      </c>
      <c r="E340" t="s">
        <v>25</v>
      </c>
      <c r="F340" t="s">
        <v>26</v>
      </c>
      <c r="G340" t="s">
        <v>27</v>
      </c>
      <c r="H340" s="46">
        <v>75</v>
      </c>
      <c r="I340" s="46">
        <v>0</v>
      </c>
      <c r="J340" t="s">
        <v>466</v>
      </c>
      <c r="K340" s="2">
        <v>3</v>
      </c>
      <c r="L340" t="s">
        <v>94</v>
      </c>
      <c r="M340" t="s">
        <v>467</v>
      </c>
      <c r="N340" t="s">
        <v>31</v>
      </c>
      <c r="O340" t="s">
        <v>32</v>
      </c>
      <c r="P340" t="s">
        <v>33</v>
      </c>
      <c r="Q340" t="s">
        <v>34</v>
      </c>
      <c r="R340" s="1">
        <f>DATE(2013,4,12)</f>
        <v>41376</v>
      </c>
      <c r="T340" t="s">
        <v>34</v>
      </c>
      <c r="U340" s="2">
        <v>0</v>
      </c>
      <c r="V340" t="s">
        <v>35</v>
      </c>
      <c r="W340" t="s">
        <v>36</v>
      </c>
    </row>
    <row r="341" spans="1:23" ht="17.5" hidden="1" customHeight="1" x14ac:dyDescent="0.4">
      <c r="A341" s="2">
        <v>91825</v>
      </c>
      <c r="B341" s="1">
        <f t="shared" si="38"/>
        <v>43634</v>
      </c>
      <c r="C341" t="s">
        <v>352</v>
      </c>
      <c r="D341" t="s">
        <v>24</v>
      </c>
      <c r="E341" t="s">
        <v>353</v>
      </c>
      <c r="F341" t="s">
        <v>354</v>
      </c>
      <c r="G341" t="s">
        <v>348</v>
      </c>
      <c r="H341" s="46">
        <v>1125</v>
      </c>
      <c r="I341" s="46">
        <v>0</v>
      </c>
      <c r="J341" t="s">
        <v>468</v>
      </c>
      <c r="K341" s="2">
        <v>3</v>
      </c>
      <c r="L341" t="s">
        <v>94</v>
      </c>
      <c r="M341" t="s">
        <v>469</v>
      </c>
      <c r="N341" t="s">
        <v>357</v>
      </c>
      <c r="O341" t="s">
        <v>32</v>
      </c>
      <c r="P341" t="s">
        <v>33</v>
      </c>
      <c r="Q341" t="s">
        <v>34</v>
      </c>
      <c r="R341" s="1">
        <f>DATE(2010,11,2)</f>
        <v>40484</v>
      </c>
      <c r="T341" t="s">
        <v>34</v>
      </c>
      <c r="U341" s="2">
        <v>0</v>
      </c>
      <c r="V341" t="s">
        <v>358</v>
      </c>
      <c r="W341" t="s">
        <v>36</v>
      </c>
    </row>
    <row r="342" spans="1:23" ht="17.5" hidden="1" customHeight="1" x14ac:dyDescent="0.4">
      <c r="A342" s="2">
        <v>91825</v>
      </c>
      <c r="B342" s="1">
        <f t="shared" si="38"/>
        <v>43634</v>
      </c>
      <c r="C342" t="s">
        <v>352</v>
      </c>
      <c r="D342" t="s">
        <v>24</v>
      </c>
      <c r="E342" t="s">
        <v>353</v>
      </c>
      <c r="F342" t="s">
        <v>354</v>
      </c>
      <c r="G342" t="s">
        <v>348</v>
      </c>
      <c r="H342" s="46">
        <v>21.26</v>
      </c>
      <c r="I342" s="46">
        <v>0</v>
      </c>
      <c r="J342" t="s">
        <v>468</v>
      </c>
      <c r="K342" s="2">
        <v>3</v>
      </c>
      <c r="L342" t="s">
        <v>94</v>
      </c>
      <c r="M342" t="s">
        <v>469</v>
      </c>
      <c r="N342" t="s">
        <v>357</v>
      </c>
      <c r="O342" t="s">
        <v>32</v>
      </c>
      <c r="P342" t="s">
        <v>46</v>
      </c>
      <c r="Q342" t="s">
        <v>34</v>
      </c>
      <c r="R342" s="1">
        <f>DATE(2010,11,2)</f>
        <v>40484</v>
      </c>
      <c r="T342" t="s">
        <v>34</v>
      </c>
      <c r="U342" s="2">
        <v>0</v>
      </c>
      <c r="V342" t="s">
        <v>358</v>
      </c>
      <c r="W342" t="s">
        <v>36</v>
      </c>
    </row>
    <row r="343" spans="1:23" ht="17.5" hidden="1" customHeight="1" x14ac:dyDescent="0.4">
      <c r="A343" s="2">
        <v>91841</v>
      </c>
      <c r="B343" s="1">
        <f t="shared" si="38"/>
        <v>43634</v>
      </c>
      <c r="C343" t="s">
        <v>395</v>
      </c>
      <c r="D343" t="s">
        <v>24</v>
      </c>
      <c r="E343" t="s">
        <v>74</v>
      </c>
      <c r="F343" t="s">
        <v>111</v>
      </c>
      <c r="G343" t="s">
        <v>40</v>
      </c>
      <c r="H343" s="46">
        <v>8.02</v>
      </c>
      <c r="I343" s="46">
        <v>0</v>
      </c>
      <c r="J343" t="s">
        <v>62</v>
      </c>
      <c r="K343" s="2">
        <v>3</v>
      </c>
      <c r="L343" t="s">
        <v>94</v>
      </c>
      <c r="M343" t="s">
        <v>470</v>
      </c>
      <c r="N343" t="s">
        <v>199</v>
      </c>
      <c r="O343" t="s">
        <v>32</v>
      </c>
      <c r="P343" t="s">
        <v>33</v>
      </c>
      <c r="Q343" t="s">
        <v>34</v>
      </c>
      <c r="R343" s="1">
        <f>DATE(2010,11,2)</f>
        <v>40484</v>
      </c>
      <c r="T343" t="s">
        <v>34</v>
      </c>
      <c r="U343" s="2">
        <v>0</v>
      </c>
      <c r="V343" t="s">
        <v>200</v>
      </c>
      <c r="W343" t="s">
        <v>36</v>
      </c>
    </row>
    <row r="344" spans="1:23" ht="17.5" hidden="1" customHeight="1" x14ac:dyDescent="0.4">
      <c r="A344" s="2">
        <v>91841</v>
      </c>
      <c r="B344" s="1">
        <f t="shared" si="38"/>
        <v>43634</v>
      </c>
      <c r="C344" t="s">
        <v>395</v>
      </c>
      <c r="D344" t="s">
        <v>24</v>
      </c>
      <c r="E344" t="s">
        <v>74</v>
      </c>
      <c r="F344" t="s">
        <v>111</v>
      </c>
      <c r="G344" t="s">
        <v>40</v>
      </c>
      <c r="H344" s="46">
        <v>0.15</v>
      </c>
      <c r="I344" s="46">
        <v>0</v>
      </c>
      <c r="J344" t="s">
        <v>62</v>
      </c>
      <c r="K344" s="2">
        <v>3</v>
      </c>
      <c r="L344" t="s">
        <v>94</v>
      </c>
      <c r="M344" t="s">
        <v>470</v>
      </c>
      <c r="N344" t="s">
        <v>199</v>
      </c>
      <c r="O344" t="s">
        <v>32</v>
      </c>
      <c r="P344" t="s">
        <v>46</v>
      </c>
      <c r="Q344" t="s">
        <v>34</v>
      </c>
      <c r="R344" s="1">
        <f>DATE(2010,11,2)</f>
        <v>40484</v>
      </c>
      <c r="T344" t="s">
        <v>34</v>
      </c>
      <c r="U344" s="2">
        <v>0</v>
      </c>
      <c r="V344" t="s">
        <v>200</v>
      </c>
      <c r="W344" t="s">
        <v>36</v>
      </c>
    </row>
    <row r="345" spans="1:23" ht="17.5" hidden="1" customHeight="1" x14ac:dyDescent="0.4">
      <c r="A345" s="2">
        <v>91850</v>
      </c>
      <c r="B345" s="1">
        <f>DATE(2019,5,31)</f>
        <v>43616</v>
      </c>
      <c r="C345" t="s">
        <v>471</v>
      </c>
      <c r="D345" t="s">
        <v>24</v>
      </c>
      <c r="E345" t="s">
        <v>102</v>
      </c>
      <c r="F345" t="s">
        <v>472</v>
      </c>
      <c r="G345" t="s">
        <v>49</v>
      </c>
      <c r="H345" s="46">
        <v>51.2</v>
      </c>
      <c r="I345" s="46">
        <v>0</v>
      </c>
      <c r="J345" t="s">
        <v>473</v>
      </c>
      <c r="K345" s="2">
        <v>2</v>
      </c>
      <c r="L345" t="s">
        <v>94</v>
      </c>
      <c r="M345" t="s">
        <v>474</v>
      </c>
      <c r="N345" t="s">
        <v>475</v>
      </c>
      <c r="O345" t="s">
        <v>32</v>
      </c>
      <c r="P345" t="s">
        <v>107</v>
      </c>
      <c r="Q345" t="s">
        <v>34</v>
      </c>
      <c r="R345" s="1">
        <f>DATE(2010,11,2)</f>
        <v>40484</v>
      </c>
      <c r="T345" t="s">
        <v>34</v>
      </c>
      <c r="U345" s="2">
        <v>0</v>
      </c>
      <c r="V345" t="s">
        <v>476</v>
      </c>
      <c r="W345" t="s">
        <v>36</v>
      </c>
    </row>
    <row r="346" spans="1:23" ht="17.5" hidden="1" customHeight="1" x14ac:dyDescent="0.4">
      <c r="A346" s="2">
        <v>91853</v>
      </c>
      <c r="B346" s="1">
        <f>DATE(2019,5,31)</f>
        <v>43616</v>
      </c>
      <c r="C346" t="s">
        <v>101</v>
      </c>
      <c r="D346" t="s">
        <v>24</v>
      </c>
      <c r="E346" t="s">
        <v>102</v>
      </c>
      <c r="F346" t="s">
        <v>103</v>
      </c>
      <c r="G346" t="s">
        <v>49</v>
      </c>
      <c r="H346" s="46">
        <v>0.01</v>
      </c>
      <c r="I346" s="46">
        <v>0</v>
      </c>
      <c r="J346" t="s">
        <v>477</v>
      </c>
      <c r="K346" s="2">
        <v>2</v>
      </c>
      <c r="L346" t="s">
        <v>94</v>
      </c>
      <c r="M346" t="s">
        <v>478</v>
      </c>
      <c r="N346" t="s">
        <v>106</v>
      </c>
      <c r="O346" t="s">
        <v>32</v>
      </c>
      <c r="P346" t="s">
        <v>107</v>
      </c>
      <c r="Q346" t="s">
        <v>34</v>
      </c>
      <c r="R346" s="1">
        <f>DATE(2014,1,14)</f>
        <v>41653</v>
      </c>
      <c r="T346" t="s">
        <v>34</v>
      </c>
      <c r="U346" s="2">
        <v>0</v>
      </c>
      <c r="V346" t="s">
        <v>108</v>
      </c>
      <c r="W346" t="s">
        <v>36</v>
      </c>
    </row>
    <row r="347" spans="1:23" ht="17.5" hidden="1" customHeight="1" x14ac:dyDescent="0.4">
      <c r="A347" s="2">
        <v>91858</v>
      </c>
      <c r="B347" s="1">
        <f>DATE(2019,6,20)</f>
        <v>43636</v>
      </c>
      <c r="C347" t="s">
        <v>479</v>
      </c>
      <c r="D347" t="s">
        <v>24</v>
      </c>
      <c r="E347" t="s">
        <v>281</v>
      </c>
      <c r="F347" t="s">
        <v>111</v>
      </c>
      <c r="G347" t="s">
        <v>141</v>
      </c>
      <c r="H347" s="46">
        <v>0.17</v>
      </c>
      <c r="I347" s="46">
        <v>0</v>
      </c>
      <c r="J347" t="s">
        <v>480</v>
      </c>
      <c r="K347" s="2">
        <v>3</v>
      </c>
      <c r="L347" t="s">
        <v>94</v>
      </c>
      <c r="M347" t="s">
        <v>481</v>
      </c>
      <c r="N347" t="s">
        <v>257</v>
      </c>
      <c r="O347" t="s">
        <v>32</v>
      </c>
      <c r="P347" t="s">
        <v>107</v>
      </c>
      <c r="Q347" t="s">
        <v>34</v>
      </c>
      <c r="R347" s="1">
        <f>DATE(2010,11,2)</f>
        <v>40484</v>
      </c>
      <c r="T347" t="s">
        <v>34</v>
      </c>
      <c r="U347" s="2">
        <v>0</v>
      </c>
      <c r="V347" t="s">
        <v>258</v>
      </c>
      <c r="W347" t="s">
        <v>36</v>
      </c>
    </row>
    <row r="348" spans="1:23" ht="17.5" hidden="1" customHeight="1" x14ac:dyDescent="0.4">
      <c r="A348" s="2">
        <v>91875</v>
      </c>
      <c r="B348" s="1">
        <f>DATE(2019,5,31)</f>
        <v>43616</v>
      </c>
      <c r="C348" t="s">
        <v>346</v>
      </c>
      <c r="D348" t="s">
        <v>24</v>
      </c>
      <c r="E348" t="s">
        <v>347</v>
      </c>
      <c r="F348" t="s">
        <v>127</v>
      </c>
      <c r="G348" t="s">
        <v>348</v>
      </c>
      <c r="H348" s="46">
        <v>9.0299999999999994</v>
      </c>
      <c r="I348" s="46">
        <v>0</v>
      </c>
      <c r="J348" t="s">
        <v>482</v>
      </c>
      <c r="K348" s="2">
        <v>2</v>
      </c>
      <c r="L348" t="s">
        <v>42</v>
      </c>
      <c r="M348" t="s">
        <v>382</v>
      </c>
      <c r="N348" t="s">
        <v>240</v>
      </c>
      <c r="O348" t="s">
        <v>32</v>
      </c>
      <c r="P348" t="s">
        <v>33</v>
      </c>
      <c r="Q348" t="s">
        <v>34</v>
      </c>
      <c r="R348" s="1">
        <f>DATE(2011,2,17)</f>
        <v>40591</v>
      </c>
      <c r="T348" t="s">
        <v>34</v>
      </c>
      <c r="U348" s="2">
        <v>0</v>
      </c>
      <c r="V348" t="s">
        <v>241</v>
      </c>
      <c r="W348" t="s">
        <v>36</v>
      </c>
    </row>
    <row r="349" spans="1:23" ht="17.5" hidden="1" customHeight="1" x14ac:dyDescent="0.4">
      <c r="A349" s="2">
        <v>91875</v>
      </c>
      <c r="B349" s="1">
        <f>DATE(2019,5,31)</f>
        <v>43616</v>
      </c>
      <c r="C349" t="s">
        <v>346</v>
      </c>
      <c r="D349" t="s">
        <v>24</v>
      </c>
      <c r="E349" t="s">
        <v>347</v>
      </c>
      <c r="F349" t="s">
        <v>127</v>
      </c>
      <c r="G349" t="s">
        <v>348</v>
      </c>
      <c r="H349" s="46">
        <v>225</v>
      </c>
      <c r="I349" s="46">
        <v>0</v>
      </c>
      <c r="J349" t="s">
        <v>482</v>
      </c>
      <c r="K349" s="2">
        <v>2</v>
      </c>
      <c r="L349" t="s">
        <v>42</v>
      </c>
      <c r="M349" t="s">
        <v>382</v>
      </c>
      <c r="N349" t="s">
        <v>240</v>
      </c>
      <c r="O349" t="s">
        <v>32</v>
      </c>
      <c r="P349" t="s">
        <v>33</v>
      </c>
      <c r="Q349" t="s">
        <v>34</v>
      </c>
      <c r="R349" s="1">
        <f>DATE(2011,2,17)</f>
        <v>40591</v>
      </c>
      <c r="T349" t="s">
        <v>34</v>
      </c>
      <c r="U349" s="2">
        <v>0</v>
      </c>
      <c r="V349" t="s">
        <v>241</v>
      </c>
      <c r="W349" t="s">
        <v>36</v>
      </c>
    </row>
    <row r="350" spans="1:23" ht="17.5" hidden="1" customHeight="1" x14ac:dyDescent="0.4">
      <c r="A350" s="2">
        <v>91875</v>
      </c>
      <c r="B350" s="1">
        <f>DATE(2019,5,31)</f>
        <v>43616</v>
      </c>
      <c r="C350" t="s">
        <v>346</v>
      </c>
      <c r="D350" t="s">
        <v>24</v>
      </c>
      <c r="E350" t="s">
        <v>347</v>
      </c>
      <c r="F350" t="s">
        <v>127</v>
      </c>
      <c r="G350" t="s">
        <v>348</v>
      </c>
      <c r="H350" s="46">
        <v>408</v>
      </c>
      <c r="I350" s="46">
        <v>0</v>
      </c>
      <c r="J350" t="s">
        <v>482</v>
      </c>
      <c r="K350" s="2">
        <v>2</v>
      </c>
      <c r="L350" t="s">
        <v>42</v>
      </c>
      <c r="M350" t="s">
        <v>382</v>
      </c>
      <c r="N350" t="s">
        <v>240</v>
      </c>
      <c r="O350" t="s">
        <v>32</v>
      </c>
      <c r="P350" t="s">
        <v>33</v>
      </c>
      <c r="Q350" t="s">
        <v>34</v>
      </c>
      <c r="R350" s="1">
        <f>DATE(2011,2,17)</f>
        <v>40591</v>
      </c>
      <c r="T350" t="s">
        <v>34</v>
      </c>
      <c r="U350" s="2">
        <v>0</v>
      </c>
      <c r="V350" t="s">
        <v>241</v>
      </c>
      <c r="W350" t="s">
        <v>36</v>
      </c>
    </row>
    <row r="351" spans="1:23" ht="17.5" hidden="1" customHeight="1" x14ac:dyDescent="0.4">
      <c r="A351" s="2">
        <v>91875</v>
      </c>
      <c r="B351" s="1">
        <f>DATE(2019,5,31)</f>
        <v>43616</v>
      </c>
      <c r="C351" t="s">
        <v>346</v>
      </c>
      <c r="D351" t="s">
        <v>24</v>
      </c>
      <c r="E351" t="s">
        <v>347</v>
      </c>
      <c r="F351" t="s">
        <v>127</v>
      </c>
      <c r="G351" t="s">
        <v>348</v>
      </c>
      <c r="H351" s="46">
        <v>4.25</v>
      </c>
      <c r="I351" s="46">
        <v>0</v>
      </c>
      <c r="J351" t="s">
        <v>482</v>
      </c>
      <c r="K351" s="2">
        <v>2</v>
      </c>
      <c r="L351" t="s">
        <v>42</v>
      </c>
      <c r="M351" t="s">
        <v>382</v>
      </c>
      <c r="N351" t="s">
        <v>240</v>
      </c>
      <c r="O351" t="s">
        <v>32</v>
      </c>
      <c r="P351" t="s">
        <v>46</v>
      </c>
      <c r="Q351" t="s">
        <v>34</v>
      </c>
      <c r="R351" s="1">
        <f>DATE(2011,2,17)</f>
        <v>40591</v>
      </c>
      <c r="T351" t="s">
        <v>34</v>
      </c>
      <c r="U351" s="2">
        <v>0</v>
      </c>
      <c r="V351" t="s">
        <v>241</v>
      </c>
      <c r="W351" t="s">
        <v>36</v>
      </c>
    </row>
    <row r="352" spans="1:23" ht="17.5" hidden="1" customHeight="1" x14ac:dyDescent="0.4">
      <c r="A352" s="2">
        <v>91884</v>
      </c>
      <c r="B352" s="1">
        <f>DATE(2019,6,24)</f>
        <v>43640</v>
      </c>
      <c r="C352" t="s">
        <v>23</v>
      </c>
      <c r="D352" t="s">
        <v>24</v>
      </c>
      <c r="E352" t="s">
        <v>25</v>
      </c>
      <c r="F352" t="s">
        <v>26</v>
      </c>
      <c r="G352" t="s">
        <v>27</v>
      </c>
      <c r="H352" s="46">
        <v>75</v>
      </c>
      <c r="I352" s="46">
        <v>0</v>
      </c>
      <c r="J352" t="s">
        <v>483</v>
      </c>
      <c r="K352" s="2">
        <v>3</v>
      </c>
      <c r="L352" t="s">
        <v>42</v>
      </c>
      <c r="M352" t="s">
        <v>484</v>
      </c>
      <c r="N352" t="s">
        <v>31</v>
      </c>
      <c r="O352" t="s">
        <v>32</v>
      </c>
      <c r="P352" t="s">
        <v>33</v>
      </c>
      <c r="Q352" t="s">
        <v>34</v>
      </c>
      <c r="R352" s="1">
        <f>DATE(2013,4,12)</f>
        <v>41376</v>
      </c>
      <c r="T352" t="s">
        <v>34</v>
      </c>
      <c r="U352" s="2">
        <v>0</v>
      </c>
      <c r="V352" t="s">
        <v>35</v>
      </c>
      <c r="W352" t="s">
        <v>36</v>
      </c>
    </row>
    <row r="353" spans="1:23" ht="17.5" hidden="1" customHeight="1" x14ac:dyDescent="0.4">
      <c r="A353" s="2">
        <v>91889</v>
      </c>
      <c r="B353" s="1">
        <f t="shared" ref="B353:B365" si="39">DATE(2019,5,31)</f>
        <v>43616</v>
      </c>
      <c r="C353" t="s">
        <v>202</v>
      </c>
      <c r="D353" t="s">
        <v>24</v>
      </c>
      <c r="E353" t="s">
        <v>48</v>
      </c>
      <c r="F353" t="s">
        <v>111</v>
      </c>
      <c r="G353" t="s">
        <v>49</v>
      </c>
      <c r="H353" s="46">
        <v>8.17</v>
      </c>
      <c r="I353" s="46">
        <v>0</v>
      </c>
      <c r="J353" t="s">
        <v>62</v>
      </c>
      <c r="K353" s="2">
        <v>2</v>
      </c>
      <c r="L353" t="s">
        <v>42</v>
      </c>
      <c r="M353" t="s">
        <v>485</v>
      </c>
      <c r="N353" t="s">
        <v>199</v>
      </c>
      <c r="O353" t="s">
        <v>32</v>
      </c>
      <c r="P353" t="s">
        <v>33</v>
      </c>
      <c r="Q353" t="s">
        <v>34</v>
      </c>
      <c r="R353" s="1">
        <f t="shared" ref="R353:R358" si="40">DATE(2010,11,2)</f>
        <v>40484</v>
      </c>
      <c r="T353" t="s">
        <v>34</v>
      </c>
      <c r="U353" s="2">
        <v>0</v>
      </c>
      <c r="V353" t="s">
        <v>200</v>
      </c>
      <c r="W353" t="s">
        <v>36</v>
      </c>
    </row>
    <row r="354" spans="1:23" ht="17.5" hidden="1" customHeight="1" x14ac:dyDescent="0.4">
      <c r="A354" s="2">
        <v>91889</v>
      </c>
      <c r="B354" s="1">
        <f t="shared" si="39"/>
        <v>43616</v>
      </c>
      <c r="C354" t="s">
        <v>202</v>
      </c>
      <c r="D354" t="s">
        <v>24</v>
      </c>
      <c r="E354" t="s">
        <v>48</v>
      </c>
      <c r="F354" t="s">
        <v>111</v>
      </c>
      <c r="G354" t="s">
        <v>49</v>
      </c>
      <c r="H354" s="46">
        <v>0.15</v>
      </c>
      <c r="I354" s="46">
        <v>0</v>
      </c>
      <c r="J354" t="s">
        <v>62</v>
      </c>
      <c r="K354" s="2">
        <v>2</v>
      </c>
      <c r="L354" t="s">
        <v>42</v>
      </c>
      <c r="M354" t="s">
        <v>485</v>
      </c>
      <c r="N354" t="s">
        <v>199</v>
      </c>
      <c r="O354" t="s">
        <v>32</v>
      </c>
      <c r="P354" t="s">
        <v>46</v>
      </c>
      <c r="Q354" t="s">
        <v>34</v>
      </c>
      <c r="R354" s="1">
        <f t="shared" si="40"/>
        <v>40484</v>
      </c>
      <c r="T354" t="s">
        <v>34</v>
      </c>
      <c r="U354" s="2">
        <v>0</v>
      </c>
      <c r="V354" t="s">
        <v>200</v>
      </c>
      <c r="W354" t="s">
        <v>36</v>
      </c>
    </row>
    <row r="355" spans="1:23" ht="17.5" hidden="1" customHeight="1" x14ac:dyDescent="0.4">
      <c r="A355" s="2">
        <v>91889</v>
      </c>
      <c r="B355" s="1">
        <f t="shared" si="39"/>
        <v>43616</v>
      </c>
      <c r="C355" t="s">
        <v>395</v>
      </c>
      <c r="D355" t="s">
        <v>24</v>
      </c>
      <c r="E355" t="s">
        <v>74</v>
      </c>
      <c r="F355" t="s">
        <v>111</v>
      </c>
      <c r="G355" t="s">
        <v>40</v>
      </c>
      <c r="H355" s="46">
        <v>4.01</v>
      </c>
      <c r="I355" s="46">
        <v>0</v>
      </c>
      <c r="J355" t="s">
        <v>62</v>
      </c>
      <c r="K355" s="2">
        <v>2</v>
      </c>
      <c r="L355" t="s">
        <v>42</v>
      </c>
      <c r="M355" t="s">
        <v>485</v>
      </c>
      <c r="N355" t="s">
        <v>199</v>
      </c>
      <c r="O355" t="s">
        <v>32</v>
      </c>
      <c r="P355" t="s">
        <v>33</v>
      </c>
      <c r="Q355" t="s">
        <v>34</v>
      </c>
      <c r="R355" s="1">
        <f t="shared" si="40"/>
        <v>40484</v>
      </c>
      <c r="T355" t="s">
        <v>34</v>
      </c>
      <c r="U355" s="2">
        <v>0</v>
      </c>
      <c r="V355" t="s">
        <v>200</v>
      </c>
      <c r="W355" t="s">
        <v>36</v>
      </c>
    </row>
    <row r="356" spans="1:23" ht="17.5" hidden="1" customHeight="1" x14ac:dyDescent="0.4">
      <c r="A356" s="2">
        <v>91889</v>
      </c>
      <c r="B356" s="1">
        <f t="shared" si="39"/>
        <v>43616</v>
      </c>
      <c r="C356" t="s">
        <v>395</v>
      </c>
      <c r="D356" t="s">
        <v>24</v>
      </c>
      <c r="E356" t="s">
        <v>74</v>
      </c>
      <c r="F356" t="s">
        <v>111</v>
      </c>
      <c r="G356" t="s">
        <v>40</v>
      </c>
      <c r="H356" s="46">
        <v>0.08</v>
      </c>
      <c r="I356" s="46">
        <v>0</v>
      </c>
      <c r="J356" t="s">
        <v>62</v>
      </c>
      <c r="K356" s="2">
        <v>2</v>
      </c>
      <c r="L356" t="s">
        <v>42</v>
      </c>
      <c r="M356" t="s">
        <v>485</v>
      </c>
      <c r="N356" t="s">
        <v>199</v>
      </c>
      <c r="O356" t="s">
        <v>32</v>
      </c>
      <c r="P356" t="s">
        <v>46</v>
      </c>
      <c r="Q356" t="s">
        <v>34</v>
      </c>
      <c r="R356" s="1">
        <f t="shared" si="40"/>
        <v>40484</v>
      </c>
      <c r="T356" t="s">
        <v>34</v>
      </c>
      <c r="U356" s="2">
        <v>0</v>
      </c>
      <c r="V356" t="s">
        <v>200</v>
      </c>
      <c r="W356" t="s">
        <v>36</v>
      </c>
    </row>
    <row r="357" spans="1:23" ht="17.5" hidden="1" customHeight="1" x14ac:dyDescent="0.4">
      <c r="A357" s="2">
        <v>92014</v>
      </c>
      <c r="B357" s="1">
        <f t="shared" si="39"/>
        <v>43616</v>
      </c>
      <c r="C357" t="s">
        <v>471</v>
      </c>
      <c r="D357" t="s">
        <v>24</v>
      </c>
      <c r="E357" t="s">
        <v>102</v>
      </c>
      <c r="F357" t="s">
        <v>472</v>
      </c>
      <c r="G357" t="s">
        <v>49</v>
      </c>
      <c r="H357" s="46">
        <v>495.96</v>
      </c>
      <c r="I357" s="46">
        <v>0</v>
      </c>
      <c r="J357" t="s">
        <v>62</v>
      </c>
      <c r="K357" s="2">
        <v>2</v>
      </c>
      <c r="L357" t="s">
        <v>42</v>
      </c>
      <c r="M357" t="s">
        <v>486</v>
      </c>
      <c r="N357" t="s">
        <v>240</v>
      </c>
      <c r="O357" t="s">
        <v>32</v>
      </c>
      <c r="P357" t="s">
        <v>33</v>
      </c>
      <c r="Q357" t="s">
        <v>34</v>
      </c>
      <c r="R357" s="1">
        <f t="shared" si="40"/>
        <v>40484</v>
      </c>
      <c r="T357" t="s">
        <v>34</v>
      </c>
      <c r="U357" s="2">
        <v>0</v>
      </c>
      <c r="V357" t="s">
        <v>241</v>
      </c>
      <c r="W357" t="s">
        <v>36</v>
      </c>
    </row>
    <row r="358" spans="1:23" ht="17.5" hidden="1" customHeight="1" x14ac:dyDescent="0.4">
      <c r="A358" s="2">
        <v>92014</v>
      </c>
      <c r="B358" s="1">
        <f t="shared" si="39"/>
        <v>43616</v>
      </c>
      <c r="C358" t="s">
        <v>471</v>
      </c>
      <c r="D358" t="s">
        <v>24</v>
      </c>
      <c r="E358" t="s">
        <v>102</v>
      </c>
      <c r="F358" t="s">
        <v>472</v>
      </c>
      <c r="G358" t="s">
        <v>49</v>
      </c>
      <c r="H358" s="46">
        <v>131.61000000000001</v>
      </c>
      <c r="I358" s="46">
        <v>0</v>
      </c>
      <c r="J358" t="s">
        <v>62</v>
      </c>
      <c r="K358" s="2">
        <v>2</v>
      </c>
      <c r="L358" t="s">
        <v>42</v>
      </c>
      <c r="M358" t="s">
        <v>486</v>
      </c>
      <c r="N358" t="s">
        <v>240</v>
      </c>
      <c r="O358" t="s">
        <v>32</v>
      </c>
      <c r="P358" t="s">
        <v>33</v>
      </c>
      <c r="Q358" t="s">
        <v>34</v>
      </c>
      <c r="R358" s="1">
        <f t="shared" si="40"/>
        <v>40484</v>
      </c>
      <c r="T358" t="s">
        <v>34</v>
      </c>
      <c r="U358" s="2">
        <v>0</v>
      </c>
      <c r="V358" t="s">
        <v>241</v>
      </c>
      <c r="W358" t="s">
        <v>36</v>
      </c>
    </row>
    <row r="359" spans="1:23" ht="17.5" hidden="1" customHeight="1" x14ac:dyDescent="0.4">
      <c r="A359" s="2">
        <v>92014</v>
      </c>
      <c r="B359" s="1">
        <f t="shared" si="39"/>
        <v>43616</v>
      </c>
      <c r="C359" t="s">
        <v>168</v>
      </c>
      <c r="D359" t="s">
        <v>24</v>
      </c>
      <c r="E359" t="s">
        <v>102</v>
      </c>
      <c r="F359" t="s">
        <v>169</v>
      </c>
      <c r="G359" t="s">
        <v>49</v>
      </c>
      <c r="H359" s="46">
        <v>136.69999999999999</v>
      </c>
      <c r="I359" s="46">
        <v>0</v>
      </c>
      <c r="J359" t="s">
        <v>62</v>
      </c>
      <c r="K359" s="2">
        <v>2</v>
      </c>
      <c r="L359" t="s">
        <v>42</v>
      </c>
      <c r="M359" t="s">
        <v>486</v>
      </c>
      <c r="N359" t="s">
        <v>240</v>
      </c>
      <c r="O359" t="s">
        <v>32</v>
      </c>
      <c r="P359" t="s">
        <v>33</v>
      </c>
      <c r="Q359" t="s">
        <v>34</v>
      </c>
      <c r="R359" s="1">
        <f>DATE(2011,3,2)</f>
        <v>40604</v>
      </c>
      <c r="T359" t="s">
        <v>34</v>
      </c>
      <c r="U359" s="2">
        <v>0</v>
      </c>
      <c r="V359" t="s">
        <v>241</v>
      </c>
      <c r="W359" t="s">
        <v>36</v>
      </c>
    </row>
    <row r="360" spans="1:23" ht="17.5" hidden="1" customHeight="1" x14ac:dyDescent="0.4">
      <c r="A360" s="2">
        <v>92014</v>
      </c>
      <c r="B360" s="1">
        <f t="shared" si="39"/>
        <v>43616</v>
      </c>
      <c r="C360" t="s">
        <v>168</v>
      </c>
      <c r="D360" t="s">
        <v>24</v>
      </c>
      <c r="E360" t="s">
        <v>102</v>
      </c>
      <c r="F360" t="s">
        <v>169</v>
      </c>
      <c r="G360" t="s">
        <v>49</v>
      </c>
      <c r="H360" s="46">
        <v>81.73</v>
      </c>
      <c r="I360" s="46">
        <v>0</v>
      </c>
      <c r="J360" t="s">
        <v>62</v>
      </c>
      <c r="K360" s="2">
        <v>2</v>
      </c>
      <c r="L360" t="s">
        <v>42</v>
      </c>
      <c r="M360" t="s">
        <v>486</v>
      </c>
      <c r="N360" t="s">
        <v>240</v>
      </c>
      <c r="O360" t="s">
        <v>32</v>
      </c>
      <c r="P360" t="s">
        <v>33</v>
      </c>
      <c r="Q360" t="s">
        <v>34</v>
      </c>
      <c r="R360" s="1">
        <f>DATE(2011,3,2)</f>
        <v>40604</v>
      </c>
      <c r="T360" t="s">
        <v>34</v>
      </c>
      <c r="U360" s="2">
        <v>0</v>
      </c>
      <c r="V360" t="s">
        <v>241</v>
      </c>
      <c r="W360" t="s">
        <v>36</v>
      </c>
    </row>
    <row r="361" spans="1:23" ht="17.5" hidden="1" customHeight="1" x14ac:dyDescent="0.4">
      <c r="A361" s="2">
        <v>92014</v>
      </c>
      <c r="B361" s="1">
        <f t="shared" si="39"/>
        <v>43616</v>
      </c>
      <c r="C361" t="s">
        <v>168</v>
      </c>
      <c r="D361" t="s">
        <v>24</v>
      </c>
      <c r="E361" t="s">
        <v>102</v>
      </c>
      <c r="F361" t="s">
        <v>169</v>
      </c>
      <c r="G361" t="s">
        <v>49</v>
      </c>
      <c r="H361" s="46">
        <v>37</v>
      </c>
      <c r="I361" s="46">
        <v>0</v>
      </c>
      <c r="J361" t="s">
        <v>62</v>
      </c>
      <c r="K361" s="2">
        <v>2</v>
      </c>
      <c r="L361" t="s">
        <v>42</v>
      </c>
      <c r="M361" t="s">
        <v>486</v>
      </c>
      <c r="N361" t="s">
        <v>240</v>
      </c>
      <c r="O361" t="s">
        <v>32</v>
      </c>
      <c r="P361" t="s">
        <v>33</v>
      </c>
      <c r="Q361" t="s">
        <v>34</v>
      </c>
      <c r="R361" s="1">
        <f>DATE(2011,3,2)</f>
        <v>40604</v>
      </c>
      <c r="T361" t="s">
        <v>34</v>
      </c>
      <c r="U361" s="2">
        <v>0</v>
      </c>
      <c r="V361" t="s">
        <v>241</v>
      </c>
      <c r="W361" t="s">
        <v>36</v>
      </c>
    </row>
    <row r="362" spans="1:23" ht="17.5" hidden="1" customHeight="1" x14ac:dyDescent="0.4">
      <c r="A362" s="2">
        <v>92014</v>
      </c>
      <c r="B362" s="1">
        <f t="shared" si="39"/>
        <v>43616</v>
      </c>
      <c r="C362" t="s">
        <v>274</v>
      </c>
      <c r="D362" t="s">
        <v>24</v>
      </c>
      <c r="E362" t="s">
        <v>102</v>
      </c>
      <c r="F362" t="s">
        <v>275</v>
      </c>
      <c r="G362" t="s">
        <v>49</v>
      </c>
      <c r="H362" s="46">
        <v>67</v>
      </c>
      <c r="I362" s="46">
        <v>0</v>
      </c>
      <c r="J362" t="s">
        <v>62</v>
      </c>
      <c r="K362" s="2">
        <v>2</v>
      </c>
      <c r="L362" t="s">
        <v>42</v>
      </c>
      <c r="M362" t="s">
        <v>486</v>
      </c>
      <c r="N362" t="s">
        <v>240</v>
      </c>
      <c r="O362" t="s">
        <v>32</v>
      </c>
      <c r="P362" t="s">
        <v>33</v>
      </c>
      <c r="Q362" t="s">
        <v>34</v>
      </c>
      <c r="R362" s="1">
        <f>DATE(2014,1,14)</f>
        <v>41653</v>
      </c>
      <c r="T362" t="s">
        <v>34</v>
      </c>
      <c r="U362" s="2">
        <v>0</v>
      </c>
      <c r="V362" t="s">
        <v>241</v>
      </c>
      <c r="W362" t="s">
        <v>36</v>
      </c>
    </row>
    <row r="363" spans="1:23" ht="17.5" hidden="1" customHeight="1" x14ac:dyDescent="0.4">
      <c r="A363" s="2">
        <v>92014</v>
      </c>
      <c r="B363" s="1">
        <f t="shared" si="39"/>
        <v>43616</v>
      </c>
      <c r="C363" t="s">
        <v>274</v>
      </c>
      <c r="D363" t="s">
        <v>24</v>
      </c>
      <c r="E363" t="s">
        <v>102</v>
      </c>
      <c r="F363" t="s">
        <v>275</v>
      </c>
      <c r="G363" t="s">
        <v>49</v>
      </c>
      <c r="H363" s="46">
        <v>1.27</v>
      </c>
      <c r="I363" s="46">
        <v>0</v>
      </c>
      <c r="J363" t="s">
        <v>62</v>
      </c>
      <c r="K363" s="2">
        <v>2</v>
      </c>
      <c r="L363" t="s">
        <v>42</v>
      </c>
      <c r="M363" t="s">
        <v>486</v>
      </c>
      <c r="N363" t="s">
        <v>240</v>
      </c>
      <c r="O363" t="s">
        <v>32</v>
      </c>
      <c r="P363" t="s">
        <v>46</v>
      </c>
      <c r="Q363" t="s">
        <v>34</v>
      </c>
      <c r="R363" s="1">
        <f>DATE(2014,1,14)</f>
        <v>41653</v>
      </c>
      <c r="T363" t="s">
        <v>34</v>
      </c>
      <c r="U363" s="2">
        <v>0</v>
      </c>
      <c r="V363" t="s">
        <v>241</v>
      </c>
      <c r="W363" t="s">
        <v>36</v>
      </c>
    </row>
    <row r="364" spans="1:23" ht="17.5" hidden="1" customHeight="1" x14ac:dyDescent="0.4">
      <c r="A364" s="2">
        <v>92017</v>
      </c>
      <c r="B364" s="1">
        <f t="shared" si="39"/>
        <v>43616</v>
      </c>
      <c r="C364" t="s">
        <v>346</v>
      </c>
      <c r="D364" t="s">
        <v>24</v>
      </c>
      <c r="E364" t="s">
        <v>347</v>
      </c>
      <c r="F364" t="s">
        <v>127</v>
      </c>
      <c r="G364" t="s">
        <v>348</v>
      </c>
      <c r="H364" s="46">
        <v>1500</v>
      </c>
      <c r="I364" s="46">
        <v>0</v>
      </c>
      <c r="J364" t="s">
        <v>62</v>
      </c>
      <c r="K364" s="2">
        <v>2</v>
      </c>
      <c r="L364" t="s">
        <v>42</v>
      </c>
      <c r="M364" t="s">
        <v>487</v>
      </c>
      <c r="N364" t="s">
        <v>488</v>
      </c>
      <c r="O364" t="s">
        <v>32</v>
      </c>
      <c r="P364" t="s">
        <v>33</v>
      </c>
      <c r="Q364" t="s">
        <v>34</v>
      </c>
      <c r="R364" s="1">
        <f>DATE(2011,2,17)</f>
        <v>40591</v>
      </c>
      <c r="T364" t="s">
        <v>34</v>
      </c>
      <c r="U364" s="2">
        <v>0</v>
      </c>
      <c r="V364" t="s">
        <v>489</v>
      </c>
      <c r="W364" t="s">
        <v>36</v>
      </c>
    </row>
    <row r="365" spans="1:23" ht="17.5" hidden="1" customHeight="1" x14ac:dyDescent="0.4">
      <c r="A365" s="2">
        <v>92017</v>
      </c>
      <c r="B365" s="1">
        <f t="shared" si="39"/>
        <v>43616</v>
      </c>
      <c r="C365" t="s">
        <v>346</v>
      </c>
      <c r="D365" t="s">
        <v>24</v>
      </c>
      <c r="E365" t="s">
        <v>347</v>
      </c>
      <c r="F365" t="s">
        <v>127</v>
      </c>
      <c r="G365" t="s">
        <v>348</v>
      </c>
      <c r="H365" s="46">
        <v>28.35</v>
      </c>
      <c r="I365" s="46">
        <v>0</v>
      </c>
      <c r="J365" t="s">
        <v>62</v>
      </c>
      <c r="K365" s="2">
        <v>2</v>
      </c>
      <c r="L365" t="s">
        <v>42</v>
      </c>
      <c r="M365" t="s">
        <v>487</v>
      </c>
      <c r="N365" t="s">
        <v>488</v>
      </c>
      <c r="O365" t="s">
        <v>32</v>
      </c>
      <c r="P365" t="s">
        <v>46</v>
      </c>
      <c r="Q365" t="s">
        <v>34</v>
      </c>
      <c r="R365" s="1">
        <f>DATE(2011,2,17)</f>
        <v>40591</v>
      </c>
      <c r="T365" t="s">
        <v>34</v>
      </c>
      <c r="U365" s="2">
        <v>0</v>
      </c>
      <c r="V365" t="s">
        <v>489</v>
      </c>
      <c r="W365" t="s">
        <v>36</v>
      </c>
    </row>
    <row r="366" spans="1:23" ht="17.5" hidden="1" customHeight="1" x14ac:dyDescent="0.4">
      <c r="A366" s="2">
        <v>92021</v>
      </c>
      <c r="B366" s="1">
        <f t="shared" ref="B366:B376" si="41">DATE(2019,6,26)</f>
        <v>43642</v>
      </c>
      <c r="C366" t="s">
        <v>458</v>
      </c>
      <c r="D366" t="s">
        <v>24</v>
      </c>
      <c r="E366" t="s">
        <v>341</v>
      </c>
      <c r="F366" t="s">
        <v>243</v>
      </c>
      <c r="G366" t="s">
        <v>68</v>
      </c>
      <c r="H366" s="46">
        <v>90</v>
      </c>
      <c r="I366" s="46">
        <v>0</v>
      </c>
      <c r="J366" t="s">
        <v>62</v>
      </c>
      <c r="K366" s="2">
        <v>3</v>
      </c>
      <c r="L366" t="s">
        <v>42</v>
      </c>
      <c r="M366" t="s">
        <v>490</v>
      </c>
      <c r="N366" t="s">
        <v>245</v>
      </c>
      <c r="O366" t="s">
        <v>32</v>
      </c>
      <c r="P366" t="s">
        <v>33</v>
      </c>
      <c r="Q366" t="s">
        <v>34</v>
      </c>
      <c r="R366" s="1">
        <f>DATE(2010,11,2)</f>
        <v>40484</v>
      </c>
      <c r="T366" t="s">
        <v>34</v>
      </c>
      <c r="U366" s="2">
        <v>0</v>
      </c>
      <c r="V366" t="s">
        <v>246</v>
      </c>
      <c r="W366" t="s">
        <v>36</v>
      </c>
    </row>
    <row r="367" spans="1:23" ht="17.5" hidden="1" customHeight="1" x14ac:dyDescent="0.4">
      <c r="A367" s="2">
        <v>92021</v>
      </c>
      <c r="B367" s="1">
        <f t="shared" si="41"/>
        <v>43642</v>
      </c>
      <c r="C367" t="s">
        <v>458</v>
      </c>
      <c r="D367" t="s">
        <v>24</v>
      </c>
      <c r="E367" t="s">
        <v>341</v>
      </c>
      <c r="F367" t="s">
        <v>243</v>
      </c>
      <c r="G367" t="s">
        <v>68</v>
      </c>
      <c r="H367" s="46">
        <v>1.7</v>
      </c>
      <c r="I367" s="46">
        <v>0</v>
      </c>
      <c r="J367" t="s">
        <v>62</v>
      </c>
      <c r="K367" s="2">
        <v>3</v>
      </c>
      <c r="L367" t="s">
        <v>42</v>
      </c>
      <c r="M367" t="s">
        <v>490</v>
      </c>
      <c r="N367" t="s">
        <v>245</v>
      </c>
      <c r="O367" t="s">
        <v>32</v>
      </c>
      <c r="P367" t="s">
        <v>46</v>
      </c>
      <c r="Q367" t="s">
        <v>34</v>
      </c>
      <c r="R367" s="1">
        <f>DATE(2010,11,2)</f>
        <v>40484</v>
      </c>
      <c r="T367" t="s">
        <v>34</v>
      </c>
      <c r="U367" s="2">
        <v>0</v>
      </c>
      <c r="V367" t="s">
        <v>246</v>
      </c>
      <c r="W367" t="s">
        <v>36</v>
      </c>
    </row>
    <row r="368" spans="1:23" ht="17.5" hidden="1" customHeight="1" x14ac:dyDescent="0.4">
      <c r="A368" s="2">
        <v>92022</v>
      </c>
      <c r="B368" s="1">
        <f t="shared" si="41"/>
        <v>43642</v>
      </c>
      <c r="C368" t="s">
        <v>174</v>
      </c>
      <c r="D368" t="s">
        <v>24</v>
      </c>
      <c r="E368" t="s">
        <v>139</v>
      </c>
      <c r="F368" t="s">
        <v>491</v>
      </c>
      <c r="G368" t="s">
        <v>141</v>
      </c>
      <c r="H368" s="46">
        <v>50.24</v>
      </c>
      <c r="I368" s="46">
        <v>0</v>
      </c>
      <c r="J368" t="s">
        <v>62</v>
      </c>
      <c r="K368" s="2">
        <v>3</v>
      </c>
      <c r="L368" t="s">
        <v>42</v>
      </c>
      <c r="M368" t="s">
        <v>492</v>
      </c>
      <c r="N368" t="s">
        <v>187</v>
      </c>
      <c r="O368" t="s">
        <v>32</v>
      </c>
      <c r="P368" t="s">
        <v>33</v>
      </c>
      <c r="Q368" t="s">
        <v>34</v>
      </c>
      <c r="R368" s="1">
        <f t="shared" ref="R368:R373" si="42">DATE(2012,2,1)</f>
        <v>40940</v>
      </c>
      <c r="T368" t="s">
        <v>34</v>
      </c>
      <c r="U368" s="2">
        <v>0</v>
      </c>
      <c r="V368" t="s">
        <v>189</v>
      </c>
      <c r="W368" t="s">
        <v>36</v>
      </c>
    </row>
    <row r="369" spans="1:23" ht="17.5" hidden="1" customHeight="1" x14ac:dyDescent="0.4">
      <c r="A369" s="2">
        <v>92022</v>
      </c>
      <c r="B369" s="1">
        <f t="shared" si="41"/>
        <v>43642</v>
      </c>
      <c r="C369" t="s">
        <v>174</v>
      </c>
      <c r="D369" t="s">
        <v>24</v>
      </c>
      <c r="E369" t="s">
        <v>139</v>
      </c>
      <c r="F369" t="s">
        <v>491</v>
      </c>
      <c r="G369" t="s">
        <v>141</v>
      </c>
      <c r="H369" s="46">
        <v>0.95</v>
      </c>
      <c r="I369" s="46">
        <v>0</v>
      </c>
      <c r="J369" t="s">
        <v>62</v>
      </c>
      <c r="K369" s="2">
        <v>3</v>
      </c>
      <c r="L369" t="s">
        <v>42</v>
      </c>
      <c r="M369" t="s">
        <v>492</v>
      </c>
      <c r="N369" t="s">
        <v>187</v>
      </c>
      <c r="O369" t="s">
        <v>32</v>
      </c>
      <c r="P369" t="s">
        <v>46</v>
      </c>
      <c r="Q369" t="s">
        <v>34</v>
      </c>
      <c r="R369" s="1">
        <f t="shared" si="42"/>
        <v>40940</v>
      </c>
      <c r="T369" t="s">
        <v>34</v>
      </c>
      <c r="U369" s="2">
        <v>0</v>
      </c>
      <c r="V369" t="s">
        <v>189</v>
      </c>
      <c r="W369" t="s">
        <v>36</v>
      </c>
    </row>
    <row r="370" spans="1:23" ht="17.5" hidden="1" customHeight="1" x14ac:dyDescent="0.4">
      <c r="A370" s="2">
        <v>92022</v>
      </c>
      <c r="B370" s="1">
        <f t="shared" si="41"/>
        <v>43642</v>
      </c>
      <c r="C370" t="s">
        <v>174</v>
      </c>
      <c r="D370" t="s">
        <v>24</v>
      </c>
      <c r="E370" t="s">
        <v>139</v>
      </c>
      <c r="F370" t="s">
        <v>58</v>
      </c>
      <c r="G370" t="s">
        <v>141</v>
      </c>
      <c r="H370" s="46">
        <v>1318.67</v>
      </c>
      <c r="I370" s="46">
        <v>0</v>
      </c>
      <c r="J370" t="s">
        <v>62</v>
      </c>
      <c r="K370" s="2">
        <v>3</v>
      </c>
      <c r="L370" t="s">
        <v>42</v>
      </c>
      <c r="M370" t="s">
        <v>492</v>
      </c>
      <c r="N370" t="s">
        <v>187</v>
      </c>
      <c r="O370" t="s">
        <v>32</v>
      </c>
      <c r="P370" t="s">
        <v>33</v>
      </c>
      <c r="Q370" t="s">
        <v>34</v>
      </c>
      <c r="R370" s="1">
        <f t="shared" si="42"/>
        <v>40940</v>
      </c>
      <c r="T370" t="s">
        <v>34</v>
      </c>
      <c r="U370" s="2">
        <v>0</v>
      </c>
      <c r="V370" t="s">
        <v>189</v>
      </c>
      <c r="W370" t="s">
        <v>36</v>
      </c>
    </row>
    <row r="371" spans="1:23" ht="17.5" hidden="1" customHeight="1" x14ac:dyDescent="0.4">
      <c r="A371" s="2">
        <v>92022</v>
      </c>
      <c r="B371" s="1">
        <f t="shared" si="41"/>
        <v>43642</v>
      </c>
      <c r="C371" t="s">
        <v>174</v>
      </c>
      <c r="D371" t="s">
        <v>24</v>
      </c>
      <c r="E371" t="s">
        <v>139</v>
      </c>
      <c r="F371" t="s">
        <v>58</v>
      </c>
      <c r="G371" t="s">
        <v>141</v>
      </c>
      <c r="H371" s="46">
        <v>24.93</v>
      </c>
      <c r="I371" s="46">
        <v>0</v>
      </c>
      <c r="J371" t="s">
        <v>62</v>
      </c>
      <c r="K371" s="2">
        <v>3</v>
      </c>
      <c r="L371" t="s">
        <v>42</v>
      </c>
      <c r="M371" t="s">
        <v>492</v>
      </c>
      <c r="N371" t="s">
        <v>187</v>
      </c>
      <c r="O371" t="s">
        <v>32</v>
      </c>
      <c r="P371" t="s">
        <v>46</v>
      </c>
      <c r="Q371" t="s">
        <v>34</v>
      </c>
      <c r="R371" s="1">
        <f t="shared" si="42"/>
        <v>40940</v>
      </c>
      <c r="T371" t="s">
        <v>34</v>
      </c>
      <c r="U371" s="2">
        <v>0</v>
      </c>
      <c r="V371" t="s">
        <v>189</v>
      </c>
      <c r="W371" t="s">
        <v>36</v>
      </c>
    </row>
    <row r="372" spans="1:23" ht="17.5" hidden="1" customHeight="1" x14ac:dyDescent="0.4">
      <c r="A372" s="2">
        <v>92024</v>
      </c>
      <c r="B372" s="1">
        <f t="shared" si="41"/>
        <v>43642</v>
      </c>
      <c r="C372" t="s">
        <v>174</v>
      </c>
      <c r="D372" t="s">
        <v>24</v>
      </c>
      <c r="E372" t="s">
        <v>139</v>
      </c>
      <c r="F372" t="s">
        <v>58</v>
      </c>
      <c r="G372" t="s">
        <v>141</v>
      </c>
      <c r="H372" s="46">
        <v>364.7</v>
      </c>
      <c r="I372" s="46">
        <v>0</v>
      </c>
      <c r="J372" t="s">
        <v>62</v>
      </c>
      <c r="K372" s="2">
        <v>3</v>
      </c>
      <c r="L372" t="s">
        <v>42</v>
      </c>
      <c r="M372" t="s">
        <v>493</v>
      </c>
      <c r="N372" t="s">
        <v>187</v>
      </c>
      <c r="O372" t="s">
        <v>32</v>
      </c>
      <c r="P372" t="s">
        <v>33</v>
      </c>
      <c r="Q372" t="s">
        <v>34</v>
      </c>
      <c r="R372" s="1">
        <f t="shared" si="42"/>
        <v>40940</v>
      </c>
      <c r="T372" t="s">
        <v>34</v>
      </c>
      <c r="U372" s="2">
        <v>0</v>
      </c>
      <c r="V372" t="s">
        <v>189</v>
      </c>
      <c r="W372" t="s">
        <v>36</v>
      </c>
    </row>
    <row r="373" spans="1:23" ht="17.5" hidden="1" customHeight="1" x14ac:dyDescent="0.4">
      <c r="A373" s="2">
        <v>92024</v>
      </c>
      <c r="B373" s="1">
        <f t="shared" si="41"/>
        <v>43642</v>
      </c>
      <c r="C373" t="s">
        <v>174</v>
      </c>
      <c r="D373" t="s">
        <v>24</v>
      </c>
      <c r="E373" t="s">
        <v>139</v>
      </c>
      <c r="F373" t="s">
        <v>58</v>
      </c>
      <c r="G373" t="s">
        <v>141</v>
      </c>
      <c r="H373" s="46">
        <v>6.89</v>
      </c>
      <c r="I373" s="46">
        <v>0</v>
      </c>
      <c r="J373" t="s">
        <v>62</v>
      </c>
      <c r="K373" s="2">
        <v>3</v>
      </c>
      <c r="L373" t="s">
        <v>42</v>
      </c>
      <c r="M373" t="s">
        <v>493</v>
      </c>
      <c r="N373" t="s">
        <v>187</v>
      </c>
      <c r="O373" t="s">
        <v>32</v>
      </c>
      <c r="P373" t="s">
        <v>46</v>
      </c>
      <c r="Q373" t="s">
        <v>34</v>
      </c>
      <c r="R373" s="1">
        <f t="shared" si="42"/>
        <v>40940</v>
      </c>
      <c r="T373" t="s">
        <v>34</v>
      </c>
      <c r="U373" s="2">
        <v>0</v>
      </c>
      <c r="V373" t="s">
        <v>189</v>
      </c>
      <c r="W373" t="s">
        <v>36</v>
      </c>
    </row>
    <row r="374" spans="1:23" ht="17.5" hidden="1" customHeight="1" x14ac:dyDescent="0.4">
      <c r="A374" s="2">
        <v>92062</v>
      </c>
      <c r="B374" s="1">
        <f t="shared" si="41"/>
        <v>43642</v>
      </c>
      <c r="C374" t="s">
        <v>116</v>
      </c>
      <c r="D374" t="s">
        <v>24</v>
      </c>
      <c r="E374" t="s">
        <v>193</v>
      </c>
      <c r="F374" t="s">
        <v>118</v>
      </c>
      <c r="G374" t="s">
        <v>119</v>
      </c>
      <c r="H374" s="46">
        <v>178.9</v>
      </c>
      <c r="I374" s="46">
        <v>0</v>
      </c>
      <c r="J374" t="s">
        <v>62</v>
      </c>
      <c r="K374" s="2">
        <v>3</v>
      </c>
      <c r="L374" t="s">
        <v>42</v>
      </c>
      <c r="M374" t="s">
        <v>494</v>
      </c>
      <c r="N374" t="s">
        <v>122</v>
      </c>
      <c r="O374" t="s">
        <v>32</v>
      </c>
      <c r="P374" t="s">
        <v>33</v>
      </c>
      <c r="Q374" t="s">
        <v>34</v>
      </c>
      <c r="R374" s="1">
        <f>DATE(2012,6,27)</f>
        <v>41087</v>
      </c>
      <c r="T374" t="s">
        <v>34</v>
      </c>
      <c r="U374" s="2">
        <v>0</v>
      </c>
      <c r="V374" t="s">
        <v>123</v>
      </c>
      <c r="W374" t="s">
        <v>36</v>
      </c>
    </row>
    <row r="375" spans="1:23" ht="17.5" hidden="1" customHeight="1" x14ac:dyDescent="0.4">
      <c r="A375" s="2">
        <v>92062</v>
      </c>
      <c r="B375" s="1">
        <f t="shared" si="41"/>
        <v>43642</v>
      </c>
      <c r="C375" t="s">
        <v>116</v>
      </c>
      <c r="D375" t="s">
        <v>24</v>
      </c>
      <c r="E375" t="s">
        <v>193</v>
      </c>
      <c r="F375" t="s">
        <v>118</v>
      </c>
      <c r="G375" t="s">
        <v>119</v>
      </c>
      <c r="H375" s="46">
        <v>3.38</v>
      </c>
      <c r="I375" s="46">
        <v>0</v>
      </c>
      <c r="J375" t="s">
        <v>62</v>
      </c>
      <c r="K375" s="2">
        <v>3</v>
      </c>
      <c r="L375" t="s">
        <v>42</v>
      </c>
      <c r="M375" t="s">
        <v>494</v>
      </c>
      <c r="N375" t="s">
        <v>122</v>
      </c>
      <c r="O375" t="s">
        <v>32</v>
      </c>
      <c r="P375" t="s">
        <v>46</v>
      </c>
      <c r="Q375" t="s">
        <v>34</v>
      </c>
      <c r="R375" s="1">
        <f>DATE(2012,6,27)</f>
        <v>41087</v>
      </c>
      <c r="T375" t="s">
        <v>34</v>
      </c>
      <c r="U375" s="2">
        <v>0</v>
      </c>
      <c r="V375" t="s">
        <v>123</v>
      </c>
      <c r="W375" t="s">
        <v>36</v>
      </c>
    </row>
    <row r="376" spans="1:23" ht="17.5" hidden="1" customHeight="1" x14ac:dyDescent="0.4">
      <c r="A376" s="2">
        <v>92064</v>
      </c>
      <c r="B376" s="1">
        <f t="shared" si="41"/>
        <v>43642</v>
      </c>
      <c r="C376" t="s">
        <v>495</v>
      </c>
      <c r="D376" t="s">
        <v>24</v>
      </c>
      <c r="E376" t="s">
        <v>133</v>
      </c>
      <c r="F376" t="s">
        <v>84</v>
      </c>
      <c r="G376" t="s">
        <v>27</v>
      </c>
      <c r="H376" s="46">
        <v>480</v>
      </c>
      <c r="I376" s="46">
        <v>0</v>
      </c>
      <c r="J376" t="s">
        <v>496</v>
      </c>
      <c r="K376" s="2">
        <v>3</v>
      </c>
      <c r="L376" t="s">
        <v>42</v>
      </c>
      <c r="M376" t="s">
        <v>497</v>
      </c>
      <c r="N376" t="s">
        <v>498</v>
      </c>
      <c r="O376" t="s">
        <v>32</v>
      </c>
      <c r="P376" t="s">
        <v>33</v>
      </c>
      <c r="Q376" t="s">
        <v>34</v>
      </c>
      <c r="R376" s="1">
        <f t="shared" ref="R376:R385" si="43">DATE(2010,11,2)</f>
        <v>40484</v>
      </c>
      <c r="T376" t="s">
        <v>34</v>
      </c>
      <c r="U376" s="2">
        <v>0</v>
      </c>
      <c r="V376" t="s">
        <v>499</v>
      </c>
      <c r="W376" t="s">
        <v>36</v>
      </c>
    </row>
    <row r="377" spans="1:23" ht="17.5" hidden="1" customHeight="1" x14ac:dyDescent="0.4">
      <c r="A377" s="2">
        <v>92073</v>
      </c>
      <c r="B377" s="1">
        <f t="shared" ref="B377:B384" si="44">DATE(2019,6,27)</f>
        <v>43643</v>
      </c>
      <c r="C377" t="s">
        <v>179</v>
      </c>
      <c r="D377" t="s">
        <v>24</v>
      </c>
      <c r="E377" t="s">
        <v>133</v>
      </c>
      <c r="F377" t="s">
        <v>75</v>
      </c>
      <c r="G377" t="s">
        <v>27</v>
      </c>
      <c r="H377" s="46">
        <v>795</v>
      </c>
      <c r="I377" s="46">
        <v>0</v>
      </c>
      <c r="J377" t="s">
        <v>500</v>
      </c>
      <c r="K377" s="2">
        <v>3</v>
      </c>
      <c r="L377" t="s">
        <v>42</v>
      </c>
      <c r="M377" t="s">
        <v>501</v>
      </c>
      <c r="N377" t="s">
        <v>182</v>
      </c>
      <c r="O377" t="s">
        <v>32</v>
      </c>
      <c r="P377" t="s">
        <v>33</v>
      </c>
      <c r="Q377" t="s">
        <v>34</v>
      </c>
      <c r="R377" s="1">
        <f t="shared" si="43"/>
        <v>40484</v>
      </c>
      <c r="T377" t="s">
        <v>34</v>
      </c>
      <c r="U377" s="2">
        <v>0</v>
      </c>
      <c r="V377" t="s">
        <v>183</v>
      </c>
      <c r="W377" t="s">
        <v>36</v>
      </c>
    </row>
    <row r="378" spans="1:23" ht="17.5" hidden="1" customHeight="1" x14ac:dyDescent="0.4">
      <c r="A378" s="2">
        <v>92073</v>
      </c>
      <c r="B378" s="1">
        <f t="shared" si="44"/>
        <v>43643</v>
      </c>
      <c r="C378" t="s">
        <v>179</v>
      </c>
      <c r="D378" t="s">
        <v>24</v>
      </c>
      <c r="E378" t="s">
        <v>133</v>
      </c>
      <c r="F378" t="s">
        <v>75</v>
      </c>
      <c r="G378" t="s">
        <v>27</v>
      </c>
      <c r="H378" s="46">
        <v>15.03</v>
      </c>
      <c r="I378" s="46">
        <v>0</v>
      </c>
      <c r="J378" t="s">
        <v>500</v>
      </c>
      <c r="K378" s="2">
        <v>3</v>
      </c>
      <c r="L378" t="s">
        <v>42</v>
      </c>
      <c r="M378" t="s">
        <v>501</v>
      </c>
      <c r="N378" t="s">
        <v>182</v>
      </c>
      <c r="O378" t="s">
        <v>32</v>
      </c>
      <c r="P378" t="s">
        <v>46</v>
      </c>
      <c r="Q378" t="s">
        <v>34</v>
      </c>
      <c r="R378" s="1">
        <f t="shared" si="43"/>
        <v>40484</v>
      </c>
      <c r="T378" t="s">
        <v>34</v>
      </c>
      <c r="U378" s="2">
        <v>0</v>
      </c>
      <c r="V378" t="s">
        <v>183</v>
      </c>
      <c r="W378" t="s">
        <v>36</v>
      </c>
    </row>
    <row r="379" spans="1:23" ht="17.5" hidden="1" customHeight="1" x14ac:dyDescent="0.4">
      <c r="A379" s="2">
        <v>92073</v>
      </c>
      <c r="B379" s="1">
        <f t="shared" si="44"/>
        <v>43643</v>
      </c>
      <c r="C379" t="s">
        <v>368</v>
      </c>
      <c r="D379" t="s">
        <v>24</v>
      </c>
      <c r="E379" t="s">
        <v>133</v>
      </c>
      <c r="F379" t="s">
        <v>39</v>
      </c>
      <c r="G379" t="s">
        <v>27</v>
      </c>
      <c r="H379" s="46">
        <v>33.19</v>
      </c>
      <c r="I379" s="46">
        <v>0</v>
      </c>
      <c r="J379" t="s">
        <v>500</v>
      </c>
      <c r="K379" s="2">
        <v>3</v>
      </c>
      <c r="L379" t="s">
        <v>42</v>
      </c>
      <c r="M379" t="s">
        <v>501</v>
      </c>
      <c r="N379" t="s">
        <v>182</v>
      </c>
      <c r="O379" t="s">
        <v>32</v>
      </c>
      <c r="P379" t="s">
        <v>33</v>
      </c>
      <c r="Q379" t="s">
        <v>34</v>
      </c>
      <c r="R379" s="1">
        <f t="shared" si="43"/>
        <v>40484</v>
      </c>
      <c r="T379" t="s">
        <v>34</v>
      </c>
      <c r="U379" s="2">
        <v>0</v>
      </c>
      <c r="V379" t="s">
        <v>183</v>
      </c>
      <c r="W379" t="s">
        <v>36</v>
      </c>
    </row>
    <row r="380" spans="1:23" ht="17.5" hidden="1" customHeight="1" x14ac:dyDescent="0.4">
      <c r="A380" s="2">
        <v>92073</v>
      </c>
      <c r="B380" s="1">
        <f t="shared" si="44"/>
        <v>43643</v>
      </c>
      <c r="C380" t="s">
        <v>368</v>
      </c>
      <c r="D380" t="s">
        <v>24</v>
      </c>
      <c r="E380" t="s">
        <v>133</v>
      </c>
      <c r="F380" t="s">
        <v>39</v>
      </c>
      <c r="G380" t="s">
        <v>27</v>
      </c>
      <c r="H380" s="46">
        <v>0.63</v>
      </c>
      <c r="I380" s="46">
        <v>0</v>
      </c>
      <c r="J380" t="s">
        <v>500</v>
      </c>
      <c r="K380" s="2">
        <v>3</v>
      </c>
      <c r="L380" t="s">
        <v>42</v>
      </c>
      <c r="M380" t="s">
        <v>501</v>
      </c>
      <c r="N380" t="s">
        <v>182</v>
      </c>
      <c r="O380" t="s">
        <v>32</v>
      </c>
      <c r="P380" t="s">
        <v>46</v>
      </c>
      <c r="Q380" t="s">
        <v>34</v>
      </c>
      <c r="R380" s="1">
        <f t="shared" si="43"/>
        <v>40484</v>
      </c>
      <c r="T380" t="s">
        <v>34</v>
      </c>
      <c r="U380" s="2">
        <v>0</v>
      </c>
      <c r="V380" t="s">
        <v>183</v>
      </c>
      <c r="W380" t="s">
        <v>36</v>
      </c>
    </row>
    <row r="381" spans="1:23" ht="17.5" hidden="1" customHeight="1" x14ac:dyDescent="0.4">
      <c r="A381" s="2">
        <v>92074</v>
      </c>
      <c r="B381" s="1">
        <f t="shared" si="44"/>
        <v>43643</v>
      </c>
      <c r="C381" t="s">
        <v>502</v>
      </c>
      <c r="D381" t="s">
        <v>24</v>
      </c>
      <c r="E381" t="s">
        <v>347</v>
      </c>
      <c r="F381" t="s">
        <v>39</v>
      </c>
      <c r="G381" t="s">
        <v>348</v>
      </c>
      <c r="H381" s="46">
        <v>140.06</v>
      </c>
      <c r="I381" s="46">
        <v>0</v>
      </c>
      <c r="J381" t="s">
        <v>62</v>
      </c>
      <c r="K381" s="2">
        <v>3</v>
      </c>
      <c r="L381" t="s">
        <v>42</v>
      </c>
      <c r="M381" t="s">
        <v>503</v>
      </c>
      <c r="N381" t="s">
        <v>504</v>
      </c>
      <c r="O381" t="s">
        <v>32</v>
      </c>
      <c r="P381" t="s">
        <v>33</v>
      </c>
      <c r="Q381" t="s">
        <v>34</v>
      </c>
      <c r="R381" s="1">
        <f t="shared" si="43"/>
        <v>40484</v>
      </c>
      <c r="T381" t="s">
        <v>34</v>
      </c>
      <c r="U381" s="2">
        <v>0</v>
      </c>
      <c r="V381" t="s">
        <v>505</v>
      </c>
      <c r="W381" t="s">
        <v>36</v>
      </c>
    </row>
    <row r="382" spans="1:23" ht="17.5" hidden="1" customHeight="1" x14ac:dyDescent="0.4">
      <c r="A382" s="2">
        <v>92074</v>
      </c>
      <c r="B382" s="1">
        <f t="shared" si="44"/>
        <v>43643</v>
      </c>
      <c r="C382" t="s">
        <v>502</v>
      </c>
      <c r="D382" t="s">
        <v>24</v>
      </c>
      <c r="E382" t="s">
        <v>347</v>
      </c>
      <c r="F382" t="s">
        <v>39</v>
      </c>
      <c r="G382" t="s">
        <v>348</v>
      </c>
      <c r="H382" s="46">
        <v>2.65</v>
      </c>
      <c r="I382" s="46">
        <v>0</v>
      </c>
      <c r="J382" t="s">
        <v>62</v>
      </c>
      <c r="K382" s="2">
        <v>3</v>
      </c>
      <c r="L382" t="s">
        <v>42</v>
      </c>
      <c r="M382" t="s">
        <v>503</v>
      </c>
      <c r="N382" t="s">
        <v>504</v>
      </c>
      <c r="O382" t="s">
        <v>32</v>
      </c>
      <c r="P382" t="s">
        <v>46</v>
      </c>
      <c r="Q382" t="s">
        <v>34</v>
      </c>
      <c r="R382" s="1">
        <f t="shared" si="43"/>
        <v>40484</v>
      </c>
      <c r="T382" t="s">
        <v>34</v>
      </c>
      <c r="U382" s="2">
        <v>0</v>
      </c>
      <c r="V382" t="s">
        <v>505</v>
      </c>
      <c r="W382" t="s">
        <v>36</v>
      </c>
    </row>
    <row r="383" spans="1:23" ht="17.5" hidden="1" customHeight="1" x14ac:dyDescent="0.4">
      <c r="A383" s="2">
        <v>92075</v>
      </c>
      <c r="B383" s="1">
        <f t="shared" si="44"/>
        <v>43643</v>
      </c>
      <c r="C383" t="s">
        <v>502</v>
      </c>
      <c r="D383" t="s">
        <v>24</v>
      </c>
      <c r="E383" t="s">
        <v>347</v>
      </c>
      <c r="F383" t="s">
        <v>39</v>
      </c>
      <c r="G383" t="s">
        <v>348</v>
      </c>
      <c r="H383" s="46">
        <v>62.37</v>
      </c>
      <c r="I383" s="46">
        <v>0</v>
      </c>
      <c r="J383" t="s">
        <v>62</v>
      </c>
      <c r="K383" s="2">
        <v>3</v>
      </c>
      <c r="L383" t="s">
        <v>42</v>
      </c>
      <c r="M383" t="s">
        <v>445</v>
      </c>
      <c r="N383" t="s">
        <v>504</v>
      </c>
      <c r="O383" t="s">
        <v>32</v>
      </c>
      <c r="P383" t="s">
        <v>33</v>
      </c>
      <c r="Q383" t="s">
        <v>34</v>
      </c>
      <c r="R383" s="1">
        <f t="shared" si="43"/>
        <v>40484</v>
      </c>
      <c r="T383" t="s">
        <v>34</v>
      </c>
      <c r="U383" s="2">
        <v>0</v>
      </c>
      <c r="V383" t="s">
        <v>505</v>
      </c>
      <c r="W383" t="s">
        <v>36</v>
      </c>
    </row>
    <row r="384" spans="1:23" ht="17.5" hidden="1" customHeight="1" x14ac:dyDescent="0.4">
      <c r="A384" s="2">
        <v>92075</v>
      </c>
      <c r="B384" s="1">
        <f t="shared" si="44"/>
        <v>43643</v>
      </c>
      <c r="C384" t="s">
        <v>502</v>
      </c>
      <c r="D384" t="s">
        <v>24</v>
      </c>
      <c r="E384" t="s">
        <v>347</v>
      </c>
      <c r="F384" t="s">
        <v>39</v>
      </c>
      <c r="G384" t="s">
        <v>348</v>
      </c>
      <c r="H384" s="46">
        <v>1.18</v>
      </c>
      <c r="I384" s="46">
        <v>0</v>
      </c>
      <c r="J384" t="s">
        <v>62</v>
      </c>
      <c r="K384" s="2">
        <v>3</v>
      </c>
      <c r="L384" t="s">
        <v>42</v>
      </c>
      <c r="M384" t="s">
        <v>445</v>
      </c>
      <c r="N384" t="s">
        <v>504</v>
      </c>
      <c r="O384" t="s">
        <v>32</v>
      </c>
      <c r="P384" t="s">
        <v>46</v>
      </c>
      <c r="Q384" t="s">
        <v>34</v>
      </c>
      <c r="R384" s="1">
        <f t="shared" si="43"/>
        <v>40484</v>
      </c>
      <c r="T384" t="s">
        <v>34</v>
      </c>
      <c r="U384" s="2">
        <v>0</v>
      </c>
      <c r="V384" t="s">
        <v>505</v>
      </c>
      <c r="W384" t="s">
        <v>36</v>
      </c>
    </row>
    <row r="385" spans="1:23" ht="17.5" hidden="1" customHeight="1" x14ac:dyDescent="0.4">
      <c r="A385" s="2">
        <v>92099</v>
      </c>
      <c r="B385" s="1">
        <f>DATE(2019,6,25)</f>
        <v>43641</v>
      </c>
      <c r="C385" t="s">
        <v>506</v>
      </c>
      <c r="D385" t="s">
        <v>24</v>
      </c>
      <c r="E385" t="s">
        <v>507</v>
      </c>
      <c r="F385" t="s">
        <v>111</v>
      </c>
      <c r="G385" t="s">
        <v>40</v>
      </c>
      <c r="H385" s="46">
        <v>0.17</v>
      </c>
      <c r="I385" s="46">
        <v>0</v>
      </c>
      <c r="J385" t="s">
        <v>508</v>
      </c>
      <c r="K385" s="2">
        <v>3</v>
      </c>
      <c r="L385" t="s">
        <v>42</v>
      </c>
      <c r="M385" t="s">
        <v>509</v>
      </c>
      <c r="N385" t="s">
        <v>257</v>
      </c>
      <c r="O385" t="s">
        <v>32</v>
      </c>
      <c r="P385" t="s">
        <v>107</v>
      </c>
      <c r="Q385" t="s">
        <v>34</v>
      </c>
      <c r="R385" s="1">
        <f t="shared" si="43"/>
        <v>40484</v>
      </c>
      <c r="T385" t="s">
        <v>34</v>
      </c>
      <c r="U385" s="2">
        <v>0</v>
      </c>
      <c r="V385" t="s">
        <v>258</v>
      </c>
      <c r="W385" t="s">
        <v>36</v>
      </c>
    </row>
    <row r="386" spans="1:23" ht="17.5" hidden="1" customHeight="1" x14ac:dyDescent="0.4">
      <c r="A386" s="2">
        <v>92106</v>
      </c>
      <c r="B386" s="1">
        <f>DATE(2019,6,25)</f>
        <v>43641</v>
      </c>
      <c r="C386" t="s">
        <v>101</v>
      </c>
      <c r="D386" t="s">
        <v>24</v>
      </c>
      <c r="E386" t="s">
        <v>102</v>
      </c>
      <c r="F386" t="s">
        <v>103</v>
      </c>
      <c r="G386" t="s">
        <v>49</v>
      </c>
      <c r="H386" s="46">
        <v>0.01</v>
      </c>
      <c r="I386" s="46">
        <v>0</v>
      </c>
      <c r="J386" t="s">
        <v>510</v>
      </c>
      <c r="K386" s="2">
        <v>3</v>
      </c>
      <c r="L386" t="s">
        <v>42</v>
      </c>
      <c r="M386" t="s">
        <v>511</v>
      </c>
      <c r="N386" t="s">
        <v>106</v>
      </c>
      <c r="O386" t="s">
        <v>32</v>
      </c>
      <c r="P386" t="s">
        <v>107</v>
      </c>
      <c r="Q386" t="s">
        <v>34</v>
      </c>
      <c r="R386" s="1">
        <f>DATE(2014,1,14)</f>
        <v>41653</v>
      </c>
      <c r="T386" t="s">
        <v>34</v>
      </c>
      <c r="U386" s="2">
        <v>0</v>
      </c>
      <c r="V386" t="s">
        <v>108</v>
      </c>
      <c r="W386" t="s">
        <v>36</v>
      </c>
    </row>
    <row r="387" spans="1:23" ht="17.5" hidden="1" customHeight="1" x14ac:dyDescent="0.4">
      <c r="A387" s="2">
        <v>92112</v>
      </c>
      <c r="B387" s="1">
        <f>DATE(2019,6,25)</f>
        <v>43641</v>
      </c>
      <c r="C387" t="s">
        <v>512</v>
      </c>
      <c r="D387" t="s">
        <v>24</v>
      </c>
      <c r="E387" t="s">
        <v>48</v>
      </c>
      <c r="F387" t="s">
        <v>513</v>
      </c>
      <c r="G387" t="s">
        <v>49</v>
      </c>
      <c r="H387" s="46">
        <v>12.23</v>
      </c>
      <c r="I387" s="46">
        <v>0</v>
      </c>
      <c r="J387" t="s">
        <v>514</v>
      </c>
      <c r="K387" s="2">
        <v>3</v>
      </c>
      <c r="L387" t="s">
        <v>42</v>
      </c>
      <c r="M387" t="s">
        <v>515</v>
      </c>
      <c r="N387" t="s">
        <v>257</v>
      </c>
      <c r="O387" t="s">
        <v>32</v>
      </c>
      <c r="P387" t="s">
        <v>107</v>
      </c>
      <c r="Q387" t="s">
        <v>34</v>
      </c>
      <c r="R387" s="1">
        <f>DATE(2014,6,25)</f>
        <v>41815</v>
      </c>
      <c r="T387" t="s">
        <v>34</v>
      </c>
      <c r="U387" s="2">
        <v>0</v>
      </c>
      <c r="V387" t="s">
        <v>258</v>
      </c>
      <c r="W387" t="s">
        <v>36</v>
      </c>
    </row>
    <row r="388" spans="1:23" ht="17.5" hidden="1" customHeight="1" x14ac:dyDescent="0.4">
      <c r="A388" s="2">
        <v>92118</v>
      </c>
      <c r="B388" s="1">
        <f>DATE(2019,6,25)</f>
        <v>43641</v>
      </c>
      <c r="C388" t="s">
        <v>202</v>
      </c>
      <c r="D388" t="s">
        <v>24</v>
      </c>
      <c r="E388" t="s">
        <v>48</v>
      </c>
      <c r="F388" t="s">
        <v>111</v>
      </c>
      <c r="G388" t="s">
        <v>49</v>
      </c>
      <c r="H388" s="46">
        <v>0.09</v>
      </c>
      <c r="I388" s="46">
        <v>0</v>
      </c>
      <c r="J388" t="s">
        <v>516</v>
      </c>
      <c r="K388" s="2">
        <v>3</v>
      </c>
      <c r="L388" t="s">
        <v>42</v>
      </c>
      <c r="M388" t="s">
        <v>517</v>
      </c>
      <c r="N388" t="s">
        <v>257</v>
      </c>
      <c r="O388" t="s">
        <v>32</v>
      </c>
      <c r="P388" t="s">
        <v>107</v>
      </c>
      <c r="Q388" t="s">
        <v>34</v>
      </c>
      <c r="R388" s="1">
        <f t="shared" ref="R388:R398" si="45">DATE(2010,11,2)</f>
        <v>40484</v>
      </c>
      <c r="T388" t="s">
        <v>34</v>
      </c>
      <c r="U388" s="2">
        <v>0</v>
      </c>
      <c r="V388" t="s">
        <v>258</v>
      </c>
      <c r="W388" t="s">
        <v>36</v>
      </c>
    </row>
    <row r="389" spans="1:23" ht="17.5" hidden="1" customHeight="1" x14ac:dyDescent="0.4">
      <c r="A389" s="2">
        <v>92188</v>
      </c>
      <c r="B389" s="1">
        <f>DATE(2019,6,30)</f>
        <v>43646</v>
      </c>
      <c r="C389" t="s">
        <v>518</v>
      </c>
      <c r="D389" t="s">
        <v>24</v>
      </c>
      <c r="E389" t="s">
        <v>48</v>
      </c>
      <c r="F389" t="s">
        <v>127</v>
      </c>
      <c r="G389" t="s">
        <v>49</v>
      </c>
      <c r="H389" s="46">
        <v>211.65</v>
      </c>
      <c r="I389" s="46">
        <v>0</v>
      </c>
      <c r="J389" t="s">
        <v>519</v>
      </c>
      <c r="K389" s="2">
        <v>3</v>
      </c>
      <c r="L389" t="s">
        <v>94</v>
      </c>
      <c r="M389" t="s">
        <v>520</v>
      </c>
      <c r="N389" t="s">
        <v>446</v>
      </c>
      <c r="O389" t="s">
        <v>32</v>
      </c>
      <c r="P389" t="s">
        <v>33</v>
      </c>
      <c r="Q389" t="s">
        <v>34</v>
      </c>
      <c r="R389" s="1">
        <f t="shared" si="45"/>
        <v>40484</v>
      </c>
      <c r="T389" t="s">
        <v>34</v>
      </c>
      <c r="U389" s="2">
        <v>0</v>
      </c>
      <c r="V389" t="s">
        <v>447</v>
      </c>
      <c r="W389" t="s">
        <v>36</v>
      </c>
    </row>
    <row r="390" spans="1:23" ht="17.5" customHeight="1" x14ac:dyDescent="0.4">
      <c r="A390" s="2">
        <v>92473</v>
      </c>
      <c r="B390" s="1">
        <f>DATE(2019,7,3)</f>
        <v>43649</v>
      </c>
      <c r="C390" t="s">
        <v>425</v>
      </c>
      <c r="D390" t="s">
        <v>24</v>
      </c>
      <c r="E390" t="s">
        <v>48</v>
      </c>
      <c r="F390" t="s">
        <v>56</v>
      </c>
      <c r="G390" t="s">
        <v>49</v>
      </c>
      <c r="H390" s="46">
        <v>44.21</v>
      </c>
      <c r="I390" s="46">
        <v>0</v>
      </c>
      <c r="J390" t="s">
        <v>538</v>
      </c>
      <c r="K390" s="2">
        <v>4</v>
      </c>
      <c r="L390" t="s">
        <v>94</v>
      </c>
      <c r="M390" t="s">
        <v>539</v>
      </c>
      <c r="N390" t="s">
        <v>52</v>
      </c>
      <c r="O390" t="s">
        <v>32</v>
      </c>
      <c r="P390" t="s">
        <v>46</v>
      </c>
      <c r="Q390" t="s">
        <v>34</v>
      </c>
      <c r="R390" s="1">
        <f t="shared" si="45"/>
        <v>40484</v>
      </c>
      <c r="T390" t="s">
        <v>34</v>
      </c>
      <c r="U390" s="2">
        <v>0</v>
      </c>
      <c r="V390" t="s">
        <v>53</v>
      </c>
      <c r="W390" t="s">
        <v>36</v>
      </c>
    </row>
    <row r="391" spans="1:23" ht="17.5" customHeight="1" x14ac:dyDescent="0.4">
      <c r="A391" s="2">
        <v>93187</v>
      </c>
      <c r="B391" s="1">
        <f>DATE(2019,7,30)</f>
        <v>43676</v>
      </c>
      <c r="C391" t="s">
        <v>425</v>
      </c>
      <c r="D391" t="s">
        <v>24</v>
      </c>
      <c r="E391" t="s">
        <v>48</v>
      </c>
      <c r="F391" t="s">
        <v>56</v>
      </c>
      <c r="G391" t="s">
        <v>49</v>
      </c>
      <c r="H391" s="46">
        <v>587.79</v>
      </c>
      <c r="I391" s="46">
        <v>0</v>
      </c>
      <c r="J391" t="s">
        <v>62</v>
      </c>
      <c r="K391" s="2">
        <v>4</v>
      </c>
      <c r="L391" t="s">
        <v>94</v>
      </c>
      <c r="M391" t="s">
        <v>630</v>
      </c>
      <c r="N391" t="s">
        <v>52</v>
      </c>
      <c r="O391" t="s">
        <v>32</v>
      </c>
      <c r="P391" t="s">
        <v>33</v>
      </c>
      <c r="Q391" t="s">
        <v>34</v>
      </c>
      <c r="R391" s="1">
        <f t="shared" si="45"/>
        <v>40484</v>
      </c>
      <c r="T391" t="s">
        <v>34</v>
      </c>
      <c r="U391" s="2">
        <v>0</v>
      </c>
      <c r="V391" t="s">
        <v>53</v>
      </c>
      <c r="W391" t="s">
        <v>36</v>
      </c>
    </row>
    <row r="392" spans="1:23" ht="17.5" customHeight="1" x14ac:dyDescent="0.4">
      <c r="A392" s="2">
        <v>93187</v>
      </c>
      <c r="B392" s="1">
        <f>DATE(2019,7,30)</f>
        <v>43676</v>
      </c>
      <c r="C392" t="s">
        <v>425</v>
      </c>
      <c r="D392" t="s">
        <v>24</v>
      </c>
      <c r="E392" t="s">
        <v>48</v>
      </c>
      <c r="F392" t="s">
        <v>56</v>
      </c>
      <c r="G392" t="s">
        <v>49</v>
      </c>
      <c r="H392" s="46">
        <v>12.03</v>
      </c>
      <c r="I392" s="46">
        <v>0</v>
      </c>
      <c r="J392" t="s">
        <v>62</v>
      </c>
      <c r="K392" s="2">
        <v>4</v>
      </c>
      <c r="L392" t="s">
        <v>94</v>
      </c>
      <c r="M392" t="s">
        <v>630</v>
      </c>
      <c r="N392" t="s">
        <v>52</v>
      </c>
      <c r="O392" t="s">
        <v>32</v>
      </c>
      <c r="P392" t="s">
        <v>46</v>
      </c>
      <c r="Q392" t="s">
        <v>34</v>
      </c>
      <c r="R392" s="1">
        <f t="shared" si="45"/>
        <v>40484</v>
      </c>
      <c r="T392" t="s">
        <v>34</v>
      </c>
      <c r="U392" s="2">
        <v>0</v>
      </c>
      <c r="V392" t="s">
        <v>53</v>
      </c>
      <c r="W392" t="s">
        <v>36</v>
      </c>
    </row>
    <row r="393" spans="1:23" ht="17.5" hidden="1" customHeight="1" x14ac:dyDescent="0.4">
      <c r="A393" s="2">
        <v>92304</v>
      </c>
      <c r="B393" s="1">
        <f t="shared" ref="B393:B408" si="46">DATE(2019,6,30)</f>
        <v>43646</v>
      </c>
      <c r="C393" t="s">
        <v>307</v>
      </c>
      <c r="D393" t="s">
        <v>24</v>
      </c>
      <c r="E393" t="s">
        <v>90</v>
      </c>
      <c r="F393" t="s">
        <v>111</v>
      </c>
      <c r="G393" t="s">
        <v>92</v>
      </c>
      <c r="H393" s="46">
        <v>0</v>
      </c>
      <c r="I393" s="46">
        <v>0.81</v>
      </c>
      <c r="J393" t="s">
        <v>523</v>
      </c>
      <c r="K393" s="2">
        <v>3</v>
      </c>
      <c r="L393" t="s">
        <v>94</v>
      </c>
      <c r="M393" t="s">
        <v>524</v>
      </c>
      <c r="N393" t="s">
        <v>525</v>
      </c>
      <c r="O393" t="s">
        <v>32</v>
      </c>
      <c r="P393" t="s">
        <v>107</v>
      </c>
      <c r="Q393" t="s">
        <v>34</v>
      </c>
      <c r="R393" s="1">
        <f t="shared" si="45"/>
        <v>40484</v>
      </c>
      <c r="T393" t="s">
        <v>34</v>
      </c>
      <c r="U393" s="2">
        <v>0</v>
      </c>
      <c r="V393" t="s">
        <v>526</v>
      </c>
      <c r="W393" t="s">
        <v>36</v>
      </c>
    </row>
    <row r="394" spans="1:23" ht="17.5" hidden="1" customHeight="1" x14ac:dyDescent="0.4">
      <c r="A394" s="2">
        <v>92367</v>
      </c>
      <c r="B394" s="1">
        <f t="shared" si="46"/>
        <v>43646</v>
      </c>
      <c r="C394" t="s">
        <v>527</v>
      </c>
      <c r="D394" t="s">
        <v>24</v>
      </c>
      <c r="E394" t="s">
        <v>67</v>
      </c>
      <c r="F394" t="s">
        <v>127</v>
      </c>
      <c r="G394" t="s">
        <v>68</v>
      </c>
      <c r="H394" s="46">
        <v>11714.25</v>
      </c>
      <c r="I394" s="46">
        <v>0</v>
      </c>
      <c r="J394" t="s">
        <v>62</v>
      </c>
      <c r="K394" s="2">
        <v>3</v>
      </c>
      <c r="L394" t="s">
        <v>94</v>
      </c>
      <c r="M394" t="s">
        <v>528</v>
      </c>
      <c r="N394" t="s">
        <v>529</v>
      </c>
      <c r="O394" t="s">
        <v>32</v>
      </c>
      <c r="P394" t="s">
        <v>33</v>
      </c>
      <c r="Q394" t="s">
        <v>34</v>
      </c>
      <c r="R394" s="1">
        <f t="shared" si="45"/>
        <v>40484</v>
      </c>
      <c r="T394" t="s">
        <v>34</v>
      </c>
      <c r="U394" s="2">
        <v>0</v>
      </c>
      <c r="V394" t="s">
        <v>530</v>
      </c>
      <c r="W394" t="s">
        <v>36</v>
      </c>
    </row>
    <row r="395" spans="1:23" ht="17.5" hidden="1" customHeight="1" x14ac:dyDescent="0.4">
      <c r="A395" s="2">
        <v>92368</v>
      </c>
      <c r="B395" s="1">
        <f t="shared" si="46"/>
        <v>43646</v>
      </c>
      <c r="C395" t="s">
        <v>202</v>
      </c>
      <c r="D395" t="s">
        <v>24</v>
      </c>
      <c r="E395" t="s">
        <v>48</v>
      </c>
      <c r="F395" t="s">
        <v>111</v>
      </c>
      <c r="G395" t="s">
        <v>49</v>
      </c>
      <c r="H395" s="46">
        <v>6.73</v>
      </c>
      <c r="I395" s="46">
        <v>0</v>
      </c>
      <c r="J395" t="s">
        <v>62</v>
      </c>
      <c r="K395" s="2">
        <v>3</v>
      </c>
      <c r="L395" t="s">
        <v>94</v>
      </c>
      <c r="M395" t="s">
        <v>531</v>
      </c>
      <c r="N395" t="s">
        <v>199</v>
      </c>
      <c r="O395" t="s">
        <v>32</v>
      </c>
      <c r="P395" t="s">
        <v>33</v>
      </c>
      <c r="Q395" t="s">
        <v>34</v>
      </c>
      <c r="R395" s="1">
        <f t="shared" si="45"/>
        <v>40484</v>
      </c>
      <c r="T395" t="s">
        <v>34</v>
      </c>
      <c r="U395" s="2">
        <v>0</v>
      </c>
      <c r="V395" t="s">
        <v>200</v>
      </c>
      <c r="W395" t="s">
        <v>36</v>
      </c>
    </row>
    <row r="396" spans="1:23" ht="17.5" hidden="1" customHeight="1" x14ac:dyDescent="0.4">
      <c r="A396" s="2">
        <v>92368</v>
      </c>
      <c r="B396" s="1">
        <f t="shared" si="46"/>
        <v>43646</v>
      </c>
      <c r="C396" t="s">
        <v>202</v>
      </c>
      <c r="D396" t="s">
        <v>24</v>
      </c>
      <c r="E396" t="s">
        <v>48</v>
      </c>
      <c r="F396" t="s">
        <v>111</v>
      </c>
      <c r="G396" t="s">
        <v>49</v>
      </c>
      <c r="H396" s="46">
        <v>0.13</v>
      </c>
      <c r="I396" s="46">
        <v>0</v>
      </c>
      <c r="J396" t="s">
        <v>62</v>
      </c>
      <c r="K396" s="2">
        <v>3</v>
      </c>
      <c r="L396" t="s">
        <v>94</v>
      </c>
      <c r="M396" t="s">
        <v>531</v>
      </c>
      <c r="N396" t="s">
        <v>199</v>
      </c>
      <c r="O396" t="s">
        <v>32</v>
      </c>
      <c r="P396" t="s">
        <v>46</v>
      </c>
      <c r="Q396" t="s">
        <v>34</v>
      </c>
      <c r="R396" s="1">
        <f t="shared" si="45"/>
        <v>40484</v>
      </c>
      <c r="T396" t="s">
        <v>34</v>
      </c>
      <c r="U396" s="2">
        <v>0</v>
      </c>
      <c r="V396" t="s">
        <v>200</v>
      </c>
      <c r="W396" t="s">
        <v>36</v>
      </c>
    </row>
    <row r="397" spans="1:23" ht="17.5" hidden="1" customHeight="1" x14ac:dyDescent="0.4">
      <c r="A397" s="2">
        <v>92368</v>
      </c>
      <c r="B397" s="1">
        <f t="shared" si="46"/>
        <v>43646</v>
      </c>
      <c r="C397" t="s">
        <v>201</v>
      </c>
      <c r="D397" t="s">
        <v>24</v>
      </c>
      <c r="E397" t="s">
        <v>67</v>
      </c>
      <c r="F397" t="s">
        <v>111</v>
      </c>
      <c r="G397" t="s">
        <v>68</v>
      </c>
      <c r="H397" s="46">
        <v>4.01</v>
      </c>
      <c r="I397" s="46">
        <v>0</v>
      </c>
      <c r="J397" t="s">
        <v>62</v>
      </c>
      <c r="K397" s="2">
        <v>3</v>
      </c>
      <c r="L397" t="s">
        <v>94</v>
      </c>
      <c r="M397" t="s">
        <v>531</v>
      </c>
      <c r="N397" t="s">
        <v>199</v>
      </c>
      <c r="O397" t="s">
        <v>32</v>
      </c>
      <c r="P397" t="s">
        <v>33</v>
      </c>
      <c r="Q397" t="s">
        <v>34</v>
      </c>
      <c r="R397" s="1">
        <f t="shared" si="45"/>
        <v>40484</v>
      </c>
      <c r="T397" t="s">
        <v>34</v>
      </c>
      <c r="U397" s="2">
        <v>0</v>
      </c>
      <c r="V397" t="s">
        <v>200</v>
      </c>
      <c r="W397" t="s">
        <v>36</v>
      </c>
    </row>
    <row r="398" spans="1:23" ht="17.5" hidden="1" customHeight="1" x14ac:dyDescent="0.4">
      <c r="A398" s="2">
        <v>92368</v>
      </c>
      <c r="B398" s="1">
        <f t="shared" si="46"/>
        <v>43646</v>
      </c>
      <c r="C398" t="s">
        <v>201</v>
      </c>
      <c r="D398" t="s">
        <v>24</v>
      </c>
      <c r="E398" t="s">
        <v>67</v>
      </c>
      <c r="F398" t="s">
        <v>111</v>
      </c>
      <c r="G398" t="s">
        <v>68</v>
      </c>
      <c r="H398" s="46">
        <v>0.08</v>
      </c>
      <c r="I398" s="46">
        <v>0</v>
      </c>
      <c r="J398" t="s">
        <v>62</v>
      </c>
      <c r="K398" s="2">
        <v>3</v>
      </c>
      <c r="L398" t="s">
        <v>94</v>
      </c>
      <c r="M398" t="s">
        <v>531</v>
      </c>
      <c r="N398" t="s">
        <v>199</v>
      </c>
      <c r="O398" t="s">
        <v>32</v>
      </c>
      <c r="P398" t="s">
        <v>46</v>
      </c>
      <c r="Q398" t="s">
        <v>34</v>
      </c>
      <c r="R398" s="1">
        <f t="shared" si="45"/>
        <v>40484</v>
      </c>
      <c r="T398" t="s">
        <v>34</v>
      </c>
      <c r="U398" s="2">
        <v>0</v>
      </c>
      <c r="V398" t="s">
        <v>200</v>
      </c>
      <c r="W398" t="s">
        <v>36</v>
      </c>
    </row>
    <row r="399" spans="1:23" ht="17.5" hidden="1" customHeight="1" x14ac:dyDescent="0.4">
      <c r="A399" s="2">
        <v>92368</v>
      </c>
      <c r="B399" s="1">
        <f t="shared" si="46"/>
        <v>43646</v>
      </c>
      <c r="C399" t="s">
        <v>412</v>
      </c>
      <c r="D399" t="s">
        <v>24</v>
      </c>
      <c r="E399" t="s">
        <v>413</v>
      </c>
      <c r="F399" t="s">
        <v>111</v>
      </c>
      <c r="G399" t="s">
        <v>414</v>
      </c>
      <c r="H399" s="46">
        <v>4.01</v>
      </c>
      <c r="I399" s="46">
        <v>0</v>
      </c>
      <c r="J399" t="s">
        <v>62</v>
      </c>
      <c r="K399" s="2">
        <v>3</v>
      </c>
      <c r="L399" t="s">
        <v>94</v>
      </c>
      <c r="M399" t="s">
        <v>531</v>
      </c>
      <c r="N399" t="s">
        <v>199</v>
      </c>
      <c r="O399" t="s">
        <v>32</v>
      </c>
      <c r="P399" t="s">
        <v>33</v>
      </c>
      <c r="Q399" t="s">
        <v>34</v>
      </c>
      <c r="R399" s="1">
        <f>DATE(2018,12,31)</f>
        <v>43465</v>
      </c>
      <c r="T399" t="s">
        <v>34</v>
      </c>
      <c r="U399" s="2">
        <v>0</v>
      </c>
      <c r="V399" t="s">
        <v>200</v>
      </c>
      <c r="W399" t="s">
        <v>36</v>
      </c>
    </row>
    <row r="400" spans="1:23" ht="17.5" hidden="1" customHeight="1" x14ac:dyDescent="0.4">
      <c r="A400" s="2">
        <v>92368</v>
      </c>
      <c r="B400" s="1">
        <f t="shared" si="46"/>
        <v>43646</v>
      </c>
      <c r="C400" t="s">
        <v>412</v>
      </c>
      <c r="D400" t="s">
        <v>24</v>
      </c>
      <c r="E400" t="s">
        <v>413</v>
      </c>
      <c r="F400" t="s">
        <v>111</v>
      </c>
      <c r="G400" t="s">
        <v>414</v>
      </c>
      <c r="H400" s="46">
        <v>0.08</v>
      </c>
      <c r="I400" s="46">
        <v>0</v>
      </c>
      <c r="J400" t="s">
        <v>62</v>
      </c>
      <c r="K400" s="2">
        <v>3</v>
      </c>
      <c r="L400" t="s">
        <v>94</v>
      </c>
      <c r="M400" t="s">
        <v>531</v>
      </c>
      <c r="N400" t="s">
        <v>199</v>
      </c>
      <c r="O400" t="s">
        <v>32</v>
      </c>
      <c r="P400" t="s">
        <v>46</v>
      </c>
      <c r="Q400" t="s">
        <v>34</v>
      </c>
      <c r="R400" s="1">
        <f>DATE(2018,12,31)</f>
        <v>43465</v>
      </c>
      <c r="T400" t="s">
        <v>34</v>
      </c>
      <c r="U400" s="2">
        <v>0</v>
      </c>
      <c r="V400" t="s">
        <v>200</v>
      </c>
      <c r="W400" t="s">
        <v>36</v>
      </c>
    </row>
    <row r="401" spans="1:23" ht="17.5" hidden="1" customHeight="1" x14ac:dyDescent="0.4">
      <c r="A401" s="2">
        <v>92369</v>
      </c>
      <c r="B401" s="1">
        <f t="shared" si="46"/>
        <v>43646</v>
      </c>
      <c r="C401" t="s">
        <v>206</v>
      </c>
      <c r="D401" t="s">
        <v>24</v>
      </c>
      <c r="E401" t="s">
        <v>38</v>
      </c>
      <c r="F401" t="s">
        <v>207</v>
      </c>
      <c r="G401" t="s">
        <v>40</v>
      </c>
      <c r="H401" s="46">
        <v>6744.9</v>
      </c>
      <c r="I401" s="46">
        <v>0</v>
      </c>
      <c r="J401" t="s">
        <v>532</v>
      </c>
      <c r="K401" s="2">
        <v>3</v>
      </c>
      <c r="L401" t="s">
        <v>94</v>
      </c>
      <c r="M401" t="s">
        <v>533</v>
      </c>
      <c r="N401" t="s">
        <v>210</v>
      </c>
      <c r="O401" t="s">
        <v>32</v>
      </c>
      <c r="P401" t="s">
        <v>33</v>
      </c>
      <c r="Q401" t="s">
        <v>34</v>
      </c>
      <c r="R401" s="1">
        <f t="shared" ref="R401:R408" si="47">DATE(2010,11,2)</f>
        <v>40484</v>
      </c>
      <c r="T401" t="s">
        <v>34</v>
      </c>
      <c r="U401" s="2">
        <v>0</v>
      </c>
      <c r="V401" t="s">
        <v>211</v>
      </c>
      <c r="W401" t="s">
        <v>36</v>
      </c>
    </row>
    <row r="402" spans="1:23" ht="17.5" hidden="1" customHeight="1" x14ac:dyDescent="0.4">
      <c r="A402" s="2">
        <v>92369</v>
      </c>
      <c r="B402" s="1">
        <f t="shared" si="46"/>
        <v>43646</v>
      </c>
      <c r="C402" t="s">
        <v>206</v>
      </c>
      <c r="D402" t="s">
        <v>24</v>
      </c>
      <c r="E402" t="s">
        <v>38</v>
      </c>
      <c r="F402" t="s">
        <v>207</v>
      </c>
      <c r="G402" t="s">
        <v>40</v>
      </c>
      <c r="H402" s="46">
        <v>127.49</v>
      </c>
      <c r="I402" s="46">
        <v>0</v>
      </c>
      <c r="J402" t="s">
        <v>532</v>
      </c>
      <c r="K402" s="2">
        <v>3</v>
      </c>
      <c r="L402" t="s">
        <v>94</v>
      </c>
      <c r="M402" t="s">
        <v>533</v>
      </c>
      <c r="N402" t="s">
        <v>210</v>
      </c>
      <c r="O402" t="s">
        <v>32</v>
      </c>
      <c r="P402" t="s">
        <v>46</v>
      </c>
      <c r="Q402" t="s">
        <v>34</v>
      </c>
      <c r="R402" s="1">
        <f t="shared" si="47"/>
        <v>40484</v>
      </c>
      <c r="T402" t="s">
        <v>34</v>
      </c>
      <c r="U402" s="2">
        <v>0</v>
      </c>
      <c r="V402" t="s">
        <v>211</v>
      </c>
      <c r="W402" t="s">
        <v>36</v>
      </c>
    </row>
    <row r="403" spans="1:23" ht="17.5" hidden="1" customHeight="1" x14ac:dyDescent="0.4">
      <c r="A403" s="2">
        <v>92370</v>
      </c>
      <c r="B403" s="1">
        <f t="shared" si="46"/>
        <v>43646</v>
      </c>
      <c r="C403" t="s">
        <v>206</v>
      </c>
      <c r="D403" t="s">
        <v>24</v>
      </c>
      <c r="E403" t="s">
        <v>38</v>
      </c>
      <c r="F403" t="s">
        <v>207</v>
      </c>
      <c r="G403" t="s">
        <v>40</v>
      </c>
      <c r="H403" s="46">
        <v>10818.46</v>
      </c>
      <c r="I403" s="46">
        <v>0</v>
      </c>
      <c r="J403" t="s">
        <v>534</v>
      </c>
      <c r="K403" s="2">
        <v>3</v>
      </c>
      <c r="L403" t="s">
        <v>94</v>
      </c>
      <c r="M403" t="s">
        <v>535</v>
      </c>
      <c r="N403" t="s">
        <v>210</v>
      </c>
      <c r="O403" t="s">
        <v>32</v>
      </c>
      <c r="P403" t="s">
        <v>33</v>
      </c>
      <c r="Q403" t="s">
        <v>34</v>
      </c>
      <c r="R403" s="1">
        <f t="shared" si="47"/>
        <v>40484</v>
      </c>
      <c r="T403" t="s">
        <v>34</v>
      </c>
      <c r="U403" s="2">
        <v>0</v>
      </c>
      <c r="V403" t="s">
        <v>211</v>
      </c>
      <c r="W403" t="s">
        <v>36</v>
      </c>
    </row>
    <row r="404" spans="1:23" ht="17.5" hidden="1" customHeight="1" x14ac:dyDescent="0.4">
      <c r="A404" s="2">
        <v>92370</v>
      </c>
      <c r="B404" s="1">
        <f t="shared" si="46"/>
        <v>43646</v>
      </c>
      <c r="C404" t="s">
        <v>206</v>
      </c>
      <c r="D404" t="s">
        <v>24</v>
      </c>
      <c r="E404" t="s">
        <v>38</v>
      </c>
      <c r="F404" t="s">
        <v>207</v>
      </c>
      <c r="G404" t="s">
        <v>40</v>
      </c>
      <c r="H404" s="46">
        <v>204.49</v>
      </c>
      <c r="I404" s="46">
        <v>0</v>
      </c>
      <c r="J404" t="s">
        <v>534</v>
      </c>
      <c r="K404" s="2">
        <v>3</v>
      </c>
      <c r="L404" t="s">
        <v>94</v>
      </c>
      <c r="M404" t="s">
        <v>535</v>
      </c>
      <c r="N404" t="s">
        <v>210</v>
      </c>
      <c r="O404" t="s">
        <v>32</v>
      </c>
      <c r="P404" t="s">
        <v>46</v>
      </c>
      <c r="Q404" t="s">
        <v>34</v>
      </c>
      <c r="R404" s="1">
        <f t="shared" si="47"/>
        <v>40484</v>
      </c>
      <c r="T404" t="s">
        <v>34</v>
      </c>
      <c r="U404" s="2">
        <v>0</v>
      </c>
      <c r="V404" t="s">
        <v>211</v>
      </c>
      <c r="W404" t="s">
        <v>36</v>
      </c>
    </row>
    <row r="405" spans="1:23" ht="17.5" hidden="1" customHeight="1" x14ac:dyDescent="0.4">
      <c r="A405" s="2">
        <v>92371</v>
      </c>
      <c r="B405" s="1">
        <f t="shared" si="46"/>
        <v>43646</v>
      </c>
      <c r="C405" t="s">
        <v>206</v>
      </c>
      <c r="D405" t="s">
        <v>24</v>
      </c>
      <c r="E405" t="s">
        <v>38</v>
      </c>
      <c r="F405" t="s">
        <v>207</v>
      </c>
      <c r="G405" t="s">
        <v>40</v>
      </c>
      <c r="H405" s="46">
        <v>5311.3</v>
      </c>
      <c r="I405" s="46">
        <v>0</v>
      </c>
      <c r="J405" t="s">
        <v>62</v>
      </c>
      <c r="K405" s="2">
        <v>3</v>
      </c>
      <c r="L405" t="s">
        <v>94</v>
      </c>
      <c r="M405" t="s">
        <v>536</v>
      </c>
      <c r="N405" t="s">
        <v>210</v>
      </c>
      <c r="O405" t="s">
        <v>32</v>
      </c>
      <c r="P405" t="s">
        <v>33</v>
      </c>
      <c r="Q405" t="s">
        <v>34</v>
      </c>
      <c r="R405" s="1">
        <f t="shared" si="47"/>
        <v>40484</v>
      </c>
      <c r="T405" t="s">
        <v>34</v>
      </c>
      <c r="U405" s="2">
        <v>0</v>
      </c>
      <c r="V405" t="s">
        <v>211</v>
      </c>
      <c r="W405" t="s">
        <v>36</v>
      </c>
    </row>
    <row r="406" spans="1:23" ht="17.5" hidden="1" customHeight="1" x14ac:dyDescent="0.4">
      <c r="A406" s="2">
        <v>92371</v>
      </c>
      <c r="B406" s="1">
        <f t="shared" si="46"/>
        <v>43646</v>
      </c>
      <c r="C406" t="s">
        <v>206</v>
      </c>
      <c r="D406" t="s">
        <v>24</v>
      </c>
      <c r="E406" t="s">
        <v>38</v>
      </c>
      <c r="F406" t="s">
        <v>207</v>
      </c>
      <c r="G406" t="s">
        <v>40</v>
      </c>
      <c r="H406" s="46">
        <v>100.39</v>
      </c>
      <c r="I406" s="46">
        <v>0</v>
      </c>
      <c r="J406" t="s">
        <v>62</v>
      </c>
      <c r="K406" s="2">
        <v>3</v>
      </c>
      <c r="L406" t="s">
        <v>94</v>
      </c>
      <c r="M406" t="s">
        <v>536</v>
      </c>
      <c r="N406" t="s">
        <v>210</v>
      </c>
      <c r="O406" t="s">
        <v>32</v>
      </c>
      <c r="P406" t="s">
        <v>46</v>
      </c>
      <c r="Q406" t="s">
        <v>34</v>
      </c>
      <c r="R406" s="1">
        <f t="shared" si="47"/>
        <v>40484</v>
      </c>
      <c r="T406" t="s">
        <v>34</v>
      </c>
      <c r="U406" s="2">
        <v>0</v>
      </c>
      <c r="V406" t="s">
        <v>211</v>
      </c>
      <c r="W406" t="s">
        <v>36</v>
      </c>
    </row>
    <row r="407" spans="1:23" ht="17.5" hidden="1" customHeight="1" x14ac:dyDescent="0.4">
      <c r="A407" s="2">
        <v>92372</v>
      </c>
      <c r="B407" s="1">
        <f t="shared" si="46"/>
        <v>43646</v>
      </c>
      <c r="C407" t="s">
        <v>397</v>
      </c>
      <c r="D407" t="s">
        <v>24</v>
      </c>
      <c r="E407" t="s">
        <v>398</v>
      </c>
      <c r="F407" t="s">
        <v>243</v>
      </c>
      <c r="G407" t="s">
        <v>68</v>
      </c>
      <c r="H407" s="46">
        <v>130</v>
      </c>
      <c r="I407" s="46">
        <v>0</v>
      </c>
      <c r="J407" t="s">
        <v>62</v>
      </c>
      <c r="K407" s="2">
        <v>3</v>
      </c>
      <c r="L407" t="s">
        <v>94</v>
      </c>
      <c r="M407" t="s">
        <v>537</v>
      </c>
      <c r="N407" t="s">
        <v>245</v>
      </c>
      <c r="O407" t="s">
        <v>32</v>
      </c>
      <c r="P407" t="s">
        <v>33</v>
      </c>
      <c r="Q407" t="s">
        <v>34</v>
      </c>
      <c r="R407" s="1">
        <f t="shared" si="47"/>
        <v>40484</v>
      </c>
      <c r="T407" t="s">
        <v>34</v>
      </c>
      <c r="U407" s="2">
        <v>0</v>
      </c>
      <c r="V407" t="s">
        <v>246</v>
      </c>
      <c r="W407" t="s">
        <v>36</v>
      </c>
    </row>
    <row r="408" spans="1:23" ht="17.5" hidden="1" customHeight="1" x14ac:dyDescent="0.4">
      <c r="A408" s="2">
        <v>92372</v>
      </c>
      <c r="B408" s="1">
        <f t="shared" si="46"/>
        <v>43646</v>
      </c>
      <c r="C408" t="s">
        <v>397</v>
      </c>
      <c r="D408" t="s">
        <v>24</v>
      </c>
      <c r="E408" t="s">
        <v>398</v>
      </c>
      <c r="F408" t="s">
        <v>243</v>
      </c>
      <c r="G408" t="s">
        <v>68</v>
      </c>
      <c r="H408" s="46">
        <v>2.46</v>
      </c>
      <c r="I408" s="46">
        <v>0</v>
      </c>
      <c r="J408" t="s">
        <v>62</v>
      </c>
      <c r="K408" s="2">
        <v>3</v>
      </c>
      <c r="L408" t="s">
        <v>94</v>
      </c>
      <c r="M408" t="s">
        <v>537</v>
      </c>
      <c r="N408" t="s">
        <v>245</v>
      </c>
      <c r="O408" t="s">
        <v>32</v>
      </c>
      <c r="P408" t="s">
        <v>46</v>
      </c>
      <c r="Q408" t="s">
        <v>34</v>
      </c>
      <c r="R408" s="1">
        <f t="shared" si="47"/>
        <v>40484</v>
      </c>
      <c r="T408" t="s">
        <v>34</v>
      </c>
      <c r="U408" s="2">
        <v>0</v>
      </c>
      <c r="V408" t="s">
        <v>246</v>
      </c>
      <c r="W408" t="s">
        <v>36</v>
      </c>
    </row>
    <row r="409" spans="1:23" ht="17.5" customHeight="1" x14ac:dyDescent="0.4">
      <c r="A409" s="2">
        <v>93187</v>
      </c>
      <c r="B409" s="1">
        <f>DATE(2019,7,30)</f>
        <v>43676</v>
      </c>
      <c r="C409" t="s">
        <v>57</v>
      </c>
      <c r="D409" t="s">
        <v>24</v>
      </c>
      <c r="E409" t="s">
        <v>48</v>
      </c>
      <c r="F409" t="s">
        <v>58</v>
      </c>
      <c r="G409" t="s">
        <v>49</v>
      </c>
      <c r="H409" s="46">
        <v>110</v>
      </c>
      <c r="I409" s="46">
        <v>0</v>
      </c>
      <c r="J409" t="s">
        <v>62</v>
      </c>
      <c r="K409" s="2">
        <v>4</v>
      </c>
      <c r="L409" t="s">
        <v>94</v>
      </c>
      <c r="M409" t="s">
        <v>630</v>
      </c>
      <c r="N409" t="s">
        <v>52</v>
      </c>
      <c r="O409" t="s">
        <v>32</v>
      </c>
      <c r="P409" t="s">
        <v>33</v>
      </c>
      <c r="Q409" t="s">
        <v>34</v>
      </c>
      <c r="R409" s="1">
        <f>DATE(2017,8,21)</f>
        <v>42968</v>
      </c>
      <c r="T409" t="s">
        <v>34</v>
      </c>
      <c r="U409" s="2">
        <v>0</v>
      </c>
      <c r="V409" t="s">
        <v>53</v>
      </c>
      <c r="W409" t="s">
        <v>36</v>
      </c>
    </row>
    <row r="410" spans="1:23" ht="17.5" customHeight="1" x14ac:dyDescent="0.4">
      <c r="A410" s="2">
        <v>93187</v>
      </c>
      <c r="B410" s="1">
        <f>DATE(2019,7,30)</f>
        <v>43676</v>
      </c>
      <c r="C410" t="s">
        <v>57</v>
      </c>
      <c r="D410" t="s">
        <v>24</v>
      </c>
      <c r="E410" t="s">
        <v>48</v>
      </c>
      <c r="F410" t="s">
        <v>58</v>
      </c>
      <c r="G410" t="s">
        <v>49</v>
      </c>
      <c r="H410" s="46">
        <v>2.08</v>
      </c>
      <c r="I410" s="46">
        <v>0</v>
      </c>
      <c r="J410" t="s">
        <v>62</v>
      </c>
      <c r="K410" s="2">
        <v>4</v>
      </c>
      <c r="L410" t="s">
        <v>94</v>
      </c>
      <c r="M410" t="s">
        <v>630</v>
      </c>
      <c r="N410" t="s">
        <v>52</v>
      </c>
      <c r="O410" t="s">
        <v>32</v>
      </c>
      <c r="P410" t="s">
        <v>46</v>
      </c>
      <c r="Q410" t="s">
        <v>34</v>
      </c>
      <c r="R410" s="1">
        <f>DATE(2017,8,21)</f>
        <v>42968</v>
      </c>
      <c r="T410" t="s">
        <v>34</v>
      </c>
      <c r="U410" s="2">
        <v>0</v>
      </c>
      <c r="V410" t="s">
        <v>53</v>
      </c>
      <c r="W410" t="s">
        <v>36</v>
      </c>
    </row>
    <row r="411" spans="1:23" ht="17.5" customHeight="1" x14ac:dyDescent="0.4">
      <c r="A411" s="2">
        <v>94664</v>
      </c>
      <c r="B411" s="1">
        <f>DATE(2019,9,9)</f>
        <v>43717</v>
      </c>
      <c r="C411" t="s">
        <v>425</v>
      </c>
      <c r="D411" t="s">
        <v>24</v>
      </c>
      <c r="E411" t="s">
        <v>48</v>
      </c>
      <c r="F411" t="s">
        <v>56</v>
      </c>
      <c r="G411" t="s">
        <v>49</v>
      </c>
      <c r="H411" s="46">
        <v>572.75</v>
      </c>
      <c r="I411" s="46">
        <v>0</v>
      </c>
      <c r="J411" t="s">
        <v>62</v>
      </c>
      <c r="K411" s="2">
        <v>6</v>
      </c>
      <c r="L411" t="s">
        <v>727</v>
      </c>
      <c r="M411" t="s">
        <v>778</v>
      </c>
      <c r="N411" t="s">
        <v>52</v>
      </c>
      <c r="O411" t="s">
        <v>32</v>
      </c>
      <c r="P411" t="s">
        <v>33</v>
      </c>
      <c r="Q411" t="s">
        <v>34</v>
      </c>
      <c r="R411" s="1">
        <f>DATE(2010,11,2)</f>
        <v>40484</v>
      </c>
      <c r="T411" t="s">
        <v>34</v>
      </c>
      <c r="U411" s="2">
        <v>0</v>
      </c>
      <c r="V411" t="s">
        <v>53</v>
      </c>
      <c r="W411" t="s">
        <v>36</v>
      </c>
    </row>
    <row r="412" spans="1:23" ht="17.5" hidden="1" customHeight="1" x14ac:dyDescent="0.4">
      <c r="A412" s="2">
        <v>92476</v>
      </c>
      <c r="B412" s="1">
        <f>DATE(2019,6,30)</f>
        <v>43646</v>
      </c>
      <c r="C412" t="s">
        <v>331</v>
      </c>
      <c r="D412" t="s">
        <v>24</v>
      </c>
      <c r="E412" t="s">
        <v>102</v>
      </c>
      <c r="F412" t="s">
        <v>332</v>
      </c>
      <c r="G412" t="s">
        <v>49</v>
      </c>
      <c r="H412" s="46">
        <v>10.5</v>
      </c>
      <c r="I412" s="46">
        <v>0</v>
      </c>
      <c r="J412" t="s">
        <v>540</v>
      </c>
      <c r="K412" s="2">
        <v>3</v>
      </c>
      <c r="L412" t="s">
        <v>94</v>
      </c>
      <c r="M412" t="s">
        <v>541</v>
      </c>
      <c r="N412" t="s">
        <v>240</v>
      </c>
      <c r="O412" t="s">
        <v>32</v>
      </c>
      <c r="P412" t="s">
        <v>33</v>
      </c>
      <c r="Q412" t="s">
        <v>34</v>
      </c>
      <c r="R412" s="1">
        <f>DATE(2011,2,22)</f>
        <v>40596</v>
      </c>
      <c r="T412" t="s">
        <v>34</v>
      </c>
      <c r="U412" s="2">
        <v>0</v>
      </c>
      <c r="V412" t="s">
        <v>241</v>
      </c>
      <c r="W412" t="s">
        <v>36</v>
      </c>
    </row>
    <row r="413" spans="1:23" ht="17.5" hidden="1" customHeight="1" x14ac:dyDescent="0.4">
      <c r="A413" s="2">
        <v>92476</v>
      </c>
      <c r="B413" s="1">
        <f>DATE(2019,6,30)</f>
        <v>43646</v>
      </c>
      <c r="C413" t="s">
        <v>168</v>
      </c>
      <c r="D413" t="s">
        <v>24</v>
      </c>
      <c r="E413" t="s">
        <v>102</v>
      </c>
      <c r="F413" t="s">
        <v>169</v>
      </c>
      <c r="G413" t="s">
        <v>49</v>
      </c>
      <c r="H413" s="46">
        <v>136.22</v>
      </c>
      <c r="I413" s="46">
        <v>0</v>
      </c>
      <c r="J413" t="s">
        <v>540</v>
      </c>
      <c r="K413" s="2">
        <v>3</v>
      </c>
      <c r="L413" t="s">
        <v>94</v>
      </c>
      <c r="M413" t="s">
        <v>541</v>
      </c>
      <c r="N413" t="s">
        <v>240</v>
      </c>
      <c r="O413" t="s">
        <v>32</v>
      </c>
      <c r="P413" t="s">
        <v>33</v>
      </c>
      <c r="Q413" t="s">
        <v>34</v>
      </c>
      <c r="R413" s="1">
        <f>DATE(2011,3,2)</f>
        <v>40604</v>
      </c>
      <c r="T413" t="s">
        <v>34</v>
      </c>
      <c r="U413" s="2">
        <v>0</v>
      </c>
      <c r="V413" t="s">
        <v>241</v>
      </c>
      <c r="W413" t="s">
        <v>36</v>
      </c>
    </row>
    <row r="414" spans="1:23" ht="17.5" hidden="1" customHeight="1" x14ac:dyDescent="0.4">
      <c r="A414" s="2">
        <v>92476</v>
      </c>
      <c r="B414" s="1">
        <f>DATE(2019,6,30)</f>
        <v>43646</v>
      </c>
      <c r="C414" t="s">
        <v>168</v>
      </c>
      <c r="D414" t="s">
        <v>24</v>
      </c>
      <c r="E414" t="s">
        <v>102</v>
      </c>
      <c r="F414" t="s">
        <v>169</v>
      </c>
      <c r="G414" t="s">
        <v>49</v>
      </c>
      <c r="H414" s="46">
        <v>81.239999999999995</v>
      </c>
      <c r="I414" s="46">
        <v>0</v>
      </c>
      <c r="J414" t="s">
        <v>540</v>
      </c>
      <c r="K414" s="2">
        <v>3</v>
      </c>
      <c r="L414" t="s">
        <v>94</v>
      </c>
      <c r="M414" t="s">
        <v>541</v>
      </c>
      <c r="N414" t="s">
        <v>240</v>
      </c>
      <c r="O414" t="s">
        <v>32</v>
      </c>
      <c r="P414" t="s">
        <v>33</v>
      </c>
      <c r="Q414" t="s">
        <v>34</v>
      </c>
      <c r="R414" s="1">
        <f>DATE(2011,3,2)</f>
        <v>40604</v>
      </c>
      <c r="T414" t="s">
        <v>34</v>
      </c>
      <c r="U414" s="2">
        <v>0</v>
      </c>
      <c r="V414" t="s">
        <v>241</v>
      </c>
      <c r="W414" t="s">
        <v>36</v>
      </c>
    </row>
    <row r="415" spans="1:23" ht="17.5" hidden="1" customHeight="1" x14ac:dyDescent="0.4">
      <c r="A415" s="2">
        <v>92541</v>
      </c>
      <c r="B415" s="1">
        <f t="shared" ref="B415:B427" si="48">DATE(2019,5,31)</f>
        <v>43616</v>
      </c>
      <c r="C415" t="s">
        <v>126</v>
      </c>
      <c r="D415" t="s">
        <v>24</v>
      </c>
      <c r="E415" t="s">
        <v>38</v>
      </c>
      <c r="F415" t="s">
        <v>127</v>
      </c>
      <c r="G415" t="s">
        <v>40</v>
      </c>
      <c r="H415" s="46">
        <v>12</v>
      </c>
      <c r="I415" s="46">
        <v>0</v>
      </c>
      <c r="J415" t="s">
        <v>542</v>
      </c>
      <c r="K415" s="2">
        <v>2</v>
      </c>
      <c r="L415" t="s">
        <v>94</v>
      </c>
      <c r="M415" t="s">
        <v>543</v>
      </c>
      <c r="N415" t="s">
        <v>240</v>
      </c>
      <c r="O415" t="s">
        <v>32</v>
      </c>
      <c r="P415" t="s">
        <v>33</v>
      </c>
      <c r="Q415" t="s">
        <v>34</v>
      </c>
      <c r="R415" s="1">
        <f t="shared" ref="R415:R447" si="49">DATE(2010,11,2)</f>
        <v>40484</v>
      </c>
      <c r="T415" t="s">
        <v>34</v>
      </c>
      <c r="U415" s="2">
        <v>0</v>
      </c>
      <c r="V415" t="s">
        <v>241</v>
      </c>
      <c r="W415" t="s">
        <v>36</v>
      </c>
    </row>
    <row r="416" spans="1:23" ht="17.5" hidden="1" customHeight="1" x14ac:dyDescent="0.4">
      <c r="A416" s="2">
        <v>92541</v>
      </c>
      <c r="B416" s="1">
        <f t="shared" si="48"/>
        <v>43616</v>
      </c>
      <c r="C416" t="s">
        <v>163</v>
      </c>
      <c r="D416" t="s">
        <v>24</v>
      </c>
      <c r="E416" t="s">
        <v>38</v>
      </c>
      <c r="F416" t="s">
        <v>164</v>
      </c>
      <c r="G416" t="s">
        <v>40</v>
      </c>
      <c r="H416" s="46">
        <v>443.17</v>
      </c>
      <c r="I416" s="46">
        <v>0</v>
      </c>
      <c r="J416" t="s">
        <v>542</v>
      </c>
      <c r="K416" s="2">
        <v>2</v>
      </c>
      <c r="L416" t="s">
        <v>94</v>
      </c>
      <c r="M416" t="s">
        <v>543</v>
      </c>
      <c r="N416" t="s">
        <v>240</v>
      </c>
      <c r="O416" t="s">
        <v>32</v>
      </c>
      <c r="P416" t="s">
        <v>33</v>
      </c>
      <c r="Q416" t="s">
        <v>34</v>
      </c>
      <c r="R416" s="1">
        <f t="shared" si="49"/>
        <v>40484</v>
      </c>
      <c r="T416" t="s">
        <v>34</v>
      </c>
      <c r="U416" s="2">
        <v>0</v>
      </c>
      <c r="V416" t="s">
        <v>241</v>
      </c>
      <c r="W416" t="s">
        <v>36</v>
      </c>
    </row>
    <row r="417" spans="1:23" ht="17.5" hidden="1" customHeight="1" x14ac:dyDescent="0.4">
      <c r="A417" s="2">
        <v>92541</v>
      </c>
      <c r="B417" s="1">
        <f t="shared" si="48"/>
        <v>43616</v>
      </c>
      <c r="C417" t="s">
        <v>163</v>
      </c>
      <c r="D417" t="s">
        <v>24</v>
      </c>
      <c r="E417" t="s">
        <v>38</v>
      </c>
      <c r="F417" t="s">
        <v>164</v>
      </c>
      <c r="G417" t="s">
        <v>40</v>
      </c>
      <c r="H417" s="46">
        <v>443.75</v>
      </c>
      <c r="I417" s="46">
        <v>0</v>
      </c>
      <c r="J417" t="s">
        <v>542</v>
      </c>
      <c r="K417" s="2">
        <v>2</v>
      </c>
      <c r="L417" t="s">
        <v>94</v>
      </c>
      <c r="M417" t="s">
        <v>543</v>
      </c>
      <c r="N417" t="s">
        <v>240</v>
      </c>
      <c r="O417" t="s">
        <v>32</v>
      </c>
      <c r="P417" t="s">
        <v>33</v>
      </c>
      <c r="Q417" t="s">
        <v>34</v>
      </c>
      <c r="R417" s="1">
        <f t="shared" si="49"/>
        <v>40484</v>
      </c>
      <c r="T417" t="s">
        <v>34</v>
      </c>
      <c r="U417" s="2">
        <v>0</v>
      </c>
      <c r="V417" t="s">
        <v>241</v>
      </c>
      <c r="W417" t="s">
        <v>36</v>
      </c>
    </row>
    <row r="418" spans="1:23" ht="17.5" hidden="1" customHeight="1" x14ac:dyDescent="0.4">
      <c r="A418" s="2">
        <v>92541</v>
      </c>
      <c r="B418" s="1">
        <f t="shared" si="48"/>
        <v>43616</v>
      </c>
      <c r="C418" t="s">
        <v>163</v>
      </c>
      <c r="D418" t="s">
        <v>24</v>
      </c>
      <c r="E418" t="s">
        <v>38</v>
      </c>
      <c r="F418" t="s">
        <v>164</v>
      </c>
      <c r="G418" t="s">
        <v>40</v>
      </c>
      <c r="H418" s="46">
        <v>443.75</v>
      </c>
      <c r="I418" s="46">
        <v>0</v>
      </c>
      <c r="J418" t="s">
        <v>542</v>
      </c>
      <c r="K418" s="2">
        <v>2</v>
      </c>
      <c r="L418" t="s">
        <v>94</v>
      </c>
      <c r="M418" t="s">
        <v>543</v>
      </c>
      <c r="N418" t="s">
        <v>240</v>
      </c>
      <c r="O418" t="s">
        <v>32</v>
      </c>
      <c r="P418" t="s">
        <v>33</v>
      </c>
      <c r="Q418" t="s">
        <v>34</v>
      </c>
      <c r="R418" s="1">
        <f t="shared" si="49"/>
        <v>40484</v>
      </c>
      <c r="T418" t="s">
        <v>34</v>
      </c>
      <c r="U418" s="2">
        <v>0</v>
      </c>
      <c r="V418" t="s">
        <v>241</v>
      </c>
      <c r="W418" t="s">
        <v>36</v>
      </c>
    </row>
    <row r="419" spans="1:23" ht="17.5" hidden="1" customHeight="1" x14ac:dyDescent="0.4">
      <c r="A419" s="2">
        <v>92541</v>
      </c>
      <c r="B419" s="1">
        <f t="shared" si="48"/>
        <v>43616</v>
      </c>
      <c r="C419" t="s">
        <v>163</v>
      </c>
      <c r="D419" t="s">
        <v>24</v>
      </c>
      <c r="E419" t="s">
        <v>38</v>
      </c>
      <c r="F419" t="s">
        <v>164</v>
      </c>
      <c r="G419" t="s">
        <v>40</v>
      </c>
      <c r="H419" s="46">
        <v>444.5</v>
      </c>
      <c r="I419" s="46">
        <v>0</v>
      </c>
      <c r="J419" t="s">
        <v>542</v>
      </c>
      <c r="K419" s="2">
        <v>2</v>
      </c>
      <c r="L419" t="s">
        <v>94</v>
      </c>
      <c r="M419" t="s">
        <v>543</v>
      </c>
      <c r="N419" t="s">
        <v>240</v>
      </c>
      <c r="O419" t="s">
        <v>32</v>
      </c>
      <c r="P419" t="s">
        <v>33</v>
      </c>
      <c r="Q419" t="s">
        <v>34</v>
      </c>
      <c r="R419" s="1">
        <f t="shared" si="49"/>
        <v>40484</v>
      </c>
      <c r="T419" t="s">
        <v>34</v>
      </c>
      <c r="U419" s="2">
        <v>0</v>
      </c>
      <c r="V419" t="s">
        <v>241</v>
      </c>
      <c r="W419" t="s">
        <v>36</v>
      </c>
    </row>
    <row r="420" spans="1:23" ht="17.5" hidden="1" customHeight="1" x14ac:dyDescent="0.4">
      <c r="A420" s="2">
        <v>92541</v>
      </c>
      <c r="B420" s="1">
        <f t="shared" si="48"/>
        <v>43616</v>
      </c>
      <c r="C420" t="s">
        <v>163</v>
      </c>
      <c r="D420" t="s">
        <v>24</v>
      </c>
      <c r="E420" t="s">
        <v>38</v>
      </c>
      <c r="F420" t="s">
        <v>164</v>
      </c>
      <c r="G420" t="s">
        <v>40</v>
      </c>
      <c r="H420" s="46">
        <v>442.68</v>
      </c>
      <c r="I420" s="46">
        <v>0</v>
      </c>
      <c r="J420" t="s">
        <v>542</v>
      </c>
      <c r="K420" s="2">
        <v>2</v>
      </c>
      <c r="L420" t="s">
        <v>94</v>
      </c>
      <c r="M420" t="s">
        <v>543</v>
      </c>
      <c r="N420" t="s">
        <v>240</v>
      </c>
      <c r="O420" t="s">
        <v>32</v>
      </c>
      <c r="P420" t="s">
        <v>33</v>
      </c>
      <c r="Q420" t="s">
        <v>34</v>
      </c>
      <c r="R420" s="1">
        <f t="shared" si="49"/>
        <v>40484</v>
      </c>
      <c r="T420" t="s">
        <v>34</v>
      </c>
      <c r="U420" s="2">
        <v>0</v>
      </c>
      <c r="V420" t="s">
        <v>241</v>
      </c>
      <c r="W420" t="s">
        <v>36</v>
      </c>
    </row>
    <row r="421" spans="1:23" ht="17.5" hidden="1" customHeight="1" x14ac:dyDescent="0.4">
      <c r="A421" s="2">
        <v>92541</v>
      </c>
      <c r="B421" s="1">
        <f t="shared" si="48"/>
        <v>43616</v>
      </c>
      <c r="C421" t="s">
        <v>163</v>
      </c>
      <c r="D421" t="s">
        <v>24</v>
      </c>
      <c r="E421" t="s">
        <v>38</v>
      </c>
      <c r="F421" t="s">
        <v>164</v>
      </c>
      <c r="G421" t="s">
        <v>40</v>
      </c>
      <c r="H421" s="46">
        <v>8.3800000000000008</v>
      </c>
      <c r="I421" s="46">
        <v>0</v>
      </c>
      <c r="J421" t="s">
        <v>542</v>
      </c>
      <c r="K421" s="2">
        <v>2</v>
      </c>
      <c r="L421" t="s">
        <v>94</v>
      </c>
      <c r="M421" t="s">
        <v>543</v>
      </c>
      <c r="N421" t="s">
        <v>240</v>
      </c>
      <c r="O421" t="s">
        <v>32</v>
      </c>
      <c r="P421" t="s">
        <v>46</v>
      </c>
      <c r="Q421" t="s">
        <v>34</v>
      </c>
      <c r="R421" s="1">
        <f t="shared" si="49"/>
        <v>40484</v>
      </c>
      <c r="T421" t="s">
        <v>34</v>
      </c>
      <c r="U421" s="2">
        <v>0</v>
      </c>
      <c r="V421" t="s">
        <v>241</v>
      </c>
      <c r="W421" t="s">
        <v>36</v>
      </c>
    </row>
    <row r="422" spans="1:23" ht="17.5" hidden="1" customHeight="1" x14ac:dyDescent="0.4">
      <c r="A422" s="2">
        <v>92541</v>
      </c>
      <c r="B422" s="1">
        <f t="shared" si="48"/>
        <v>43616</v>
      </c>
      <c r="C422" t="s">
        <v>163</v>
      </c>
      <c r="D422" t="s">
        <v>24</v>
      </c>
      <c r="E422" t="s">
        <v>38</v>
      </c>
      <c r="F422" t="s">
        <v>164</v>
      </c>
      <c r="G422" t="s">
        <v>40</v>
      </c>
      <c r="H422" s="46">
        <v>8.39</v>
      </c>
      <c r="I422" s="46">
        <v>0</v>
      </c>
      <c r="J422" t="s">
        <v>542</v>
      </c>
      <c r="K422" s="2">
        <v>2</v>
      </c>
      <c r="L422" t="s">
        <v>94</v>
      </c>
      <c r="M422" t="s">
        <v>543</v>
      </c>
      <c r="N422" t="s">
        <v>240</v>
      </c>
      <c r="O422" t="s">
        <v>32</v>
      </c>
      <c r="P422" t="s">
        <v>46</v>
      </c>
      <c r="Q422" t="s">
        <v>34</v>
      </c>
      <c r="R422" s="1">
        <f t="shared" si="49"/>
        <v>40484</v>
      </c>
      <c r="T422" t="s">
        <v>34</v>
      </c>
      <c r="U422" s="2">
        <v>0</v>
      </c>
      <c r="V422" t="s">
        <v>241</v>
      </c>
      <c r="W422" t="s">
        <v>36</v>
      </c>
    </row>
    <row r="423" spans="1:23" ht="17.5" hidden="1" customHeight="1" x14ac:dyDescent="0.4">
      <c r="A423" s="2">
        <v>92541</v>
      </c>
      <c r="B423" s="1">
        <f t="shared" si="48"/>
        <v>43616</v>
      </c>
      <c r="C423" t="s">
        <v>163</v>
      </c>
      <c r="D423" t="s">
        <v>24</v>
      </c>
      <c r="E423" t="s">
        <v>38</v>
      </c>
      <c r="F423" t="s">
        <v>164</v>
      </c>
      <c r="G423" t="s">
        <v>40</v>
      </c>
      <c r="H423" s="46">
        <v>8.39</v>
      </c>
      <c r="I423" s="46">
        <v>0</v>
      </c>
      <c r="J423" t="s">
        <v>542</v>
      </c>
      <c r="K423" s="2">
        <v>2</v>
      </c>
      <c r="L423" t="s">
        <v>94</v>
      </c>
      <c r="M423" t="s">
        <v>543</v>
      </c>
      <c r="N423" t="s">
        <v>240</v>
      </c>
      <c r="O423" t="s">
        <v>32</v>
      </c>
      <c r="P423" t="s">
        <v>46</v>
      </c>
      <c r="Q423" t="s">
        <v>34</v>
      </c>
      <c r="R423" s="1">
        <f t="shared" si="49"/>
        <v>40484</v>
      </c>
      <c r="T423" t="s">
        <v>34</v>
      </c>
      <c r="U423" s="2">
        <v>0</v>
      </c>
      <c r="V423" t="s">
        <v>241</v>
      </c>
      <c r="W423" t="s">
        <v>36</v>
      </c>
    </row>
    <row r="424" spans="1:23" ht="17.5" hidden="1" customHeight="1" x14ac:dyDescent="0.4">
      <c r="A424" s="2">
        <v>92541</v>
      </c>
      <c r="B424" s="1">
        <f t="shared" si="48"/>
        <v>43616</v>
      </c>
      <c r="C424" t="s">
        <v>163</v>
      </c>
      <c r="D424" t="s">
        <v>24</v>
      </c>
      <c r="E424" t="s">
        <v>38</v>
      </c>
      <c r="F424" t="s">
        <v>164</v>
      </c>
      <c r="G424" t="s">
        <v>40</v>
      </c>
      <c r="H424" s="46">
        <v>8.4</v>
      </c>
      <c r="I424" s="46">
        <v>0</v>
      </c>
      <c r="J424" t="s">
        <v>542</v>
      </c>
      <c r="K424" s="2">
        <v>2</v>
      </c>
      <c r="L424" t="s">
        <v>94</v>
      </c>
      <c r="M424" t="s">
        <v>543</v>
      </c>
      <c r="N424" t="s">
        <v>240</v>
      </c>
      <c r="O424" t="s">
        <v>32</v>
      </c>
      <c r="P424" t="s">
        <v>46</v>
      </c>
      <c r="Q424" t="s">
        <v>34</v>
      </c>
      <c r="R424" s="1">
        <f t="shared" si="49"/>
        <v>40484</v>
      </c>
      <c r="T424" t="s">
        <v>34</v>
      </c>
      <c r="U424" s="2">
        <v>0</v>
      </c>
      <c r="V424" t="s">
        <v>241</v>
      </c>
      <c r="W424" t="s">
        <v>36</v>
      </c>
    </row>
    <row r="425" spans="1:23" ht="17.5" hidden="1" customHeight="1" x14ac:dyDescent="0.4">
      <c r="A425" s="2">
        <v>92541</v>
      </c>
      <c r="B425" s="1">
        <f t="shared" si="48"/>
        <v>43616</v>
      </c>
      <c r="C425" t="s">
        <v>163</v>
      </c>
      <c r="D425" t="s">
        <v>24</v>
      </c>
      <c r="E425" t="s">
        <v>38</v>
      </c>
      <c r="F425" t="s">
        <v>164</v>
      </c>
      <c r="G425" t="s">
        <v>40</v>
      </c>
      <c r="H425" s="46">
        <v>8.35</v>
      </c>
      <c r="I425" s="46">
        <v>0</v>
      </c>
      <c r="J425" t="s">
        <v>542</v>
      </c>
      <c r="K425" s="2">
        <v>2</v>
      </c>
      <c r="L425" t="s">
        <v>94</v>
      </c>
      <c r="M425" t="s">
        <v>543</v>
      </c>
      <c r="N425" t="s">
        <v>240</v>
      </c>
      <c r="O425" t="s">
        <v>32</v>
      </c>
      <c r="P425" t="s">
        <v>46</v>
      </c>
      <c r="Q425" t="s">
        <v>34</v>
      </c>
      <c r="R425" s="1">
        <f t="shared" si="49"/>
        <v>40484</v>
      </c>
      <c r="T425" t="s">
        <v>34</v>
      </c>
      <c r="U425" s="2">
        <v>0</v>
      </c>
      <c r="V425" t="s">
        <v>241</v>
      </c>
      <c r="W425" t="s">
        <v>36</v>
      </c>
    </row>
    <row r="426" spans="1:23" ht="17.5" hidden="1" customHeight="1" x14ac:dyDescent="0.4">
      <c r="A426" s="2">
        <v>92541</v>
      </c>
      <c r="B426" s="1">
        <f t="shared" si="48"/>
        <v>43616</v>
      </c>
      <c r="C426" t="s">
        <v>321</v>
      </c>
      <c r="D426" t="s">
        <v>24</v>
      </c>
      <c r="E426" t="s">
        <v>322</v>
      </c>
      <c r="F426" t="s">
        <v>91</v>
      </c>
      <c r="G426" t="s">
        <v>61</v>
      </c>
      <c r="H426" s="46">
        <v>343.4</v>
      </c>
      <c r="I426" s="46">
        <v>0</v>
      </c>
      <c r="J426" t="s">
        <v>542</v>
      </c>
      <c r="K426" s="2">
        <v>2</v>
      </c>
      <c r="L426" t="s">
        <v>94</v>
      </c>
      <c r="M426" t="s">
        <v>543</v>
      </c>
      <c r="N426" t="s">
        <v>240</v>
      </c>
      <c r="O426" t="s">
        <v>32</v>
      </c>
      <c r="P426" t="s">
        <v>33</v>
      </c>
      <c r="Q426" t="s">
        <v>34</v>
      </c>
      <c r="R426" s="1">
        <f t="shared" si="49"/>
        <v>40484</v>
      </c>
      <c r="T426" t="s">
        <v>34</v>
      </c>
      <c r="U426" s="2">
        <v>0</v>
      </c>
      <c r="V426" t="s">
        <v>241</v>
      </c>
      <c r="W426" t="s">
        <v>36</v>
      </c>
    </row>
    <row r="427" spans="1:23" ht="17.5" hidden="1" customHeight="1" x14ac:dyDescent="0.4">
      <c r="A427" s="2">
        <v>92541</v>
      </c>
      <c r="B427" s="1">
        <f t="shared" si="48"/>
        <v>43616</v>
      </c>
      <c r="C427" t="s">
        <v>453</v>
      </c>
      <c r="D427" t="s">
        <v>24</v>
      </c>
      <c r="E427" t="s">
        <v>110</v>
      </c>
      <c r="F427" t="s">
        <v>75</v>
      </c>
      <c r="G427" t="s">
        <v>40</v>
      </c>
      <c r="H427" s="46">
        <v>464.66</v>
      </c>
      <c r="I427" s="46">
        <v>0</v>
      </c>
      <c r="J427" t="s">
        <v>542</v>
      </c>
      <c r="K427" s="2">
        <v>2</v>
      </c>
      <c r="L427" t="s">
        <v>94</v>
      </c>
      <c r="M427" t="s">
        <v>543</v>
      </c>
      <c r="N427" t="s">
        <v>240</v>
      </c>
      <c r="O427" t="s">
        <v>32</v>
      </c>
      <c r="P427" t="s">
        <v>33</v>
      </c>
      <c r="Q427" t="s">
        <v>34</v>
      </c>
      <c r="R427" s="1">
        <f t="shared" si="49"/>
        <v>40484</v>
      </c>
      <c r="T427" t="s">
        <v>34</v>
      </c>
      <c r="U427" s="2">
        <v>0</v>
      </c>
      <c r="V427" t="s">
        <v>241</v>
      </c>
      <c r="W427" t="s">
        <v>36</v>
      </c>
    </row>
    <row r="428" spans="1:23" ht="17.5" hidden="1" customHeight="1" x14ac:dyDescent="0.4">
      <c r="A428" s="2">
        <v>92599</v>
      </c>
      <c r="B428" s="1">
        <f t="shared" ref="B428:B459" si="50">DATE(2019,6,30)</f>
        <v>43646</v>
      </c>
      <c r="C428" t="s">
        <v>408</v>
      </c>
      <c r="D428" t="s">
        <v>24</v>
      </c>
      <c r="E428" t="s">
        <v>48</v>
      </c>
      <c r="F428" t="s">
        <v>91</v>
      </c>
      <c r="G428" t="s">
        <v>49</v>
      </c>
      <c r="H428" s="46">
        <v>27.79</v>
      </c>
      <c r="I428" s="46">
        <v>0</v>
      </c>
      <c r="J428" t="s">
        <v>544</v>
      </c>
      <c r="K428" s="2">
        <v>3</v>
      </c>
      <c r="L428" t="s">
        <v>94</v>
      </c>
      <c r="M428" t="s">
        <v>545</v>
      </c>
      <c r="N428" t="s">
        <v>240</v>
      </c>
      <c r="O428" t="s">
        <v>32</v>
      </c>
      <c r="P428" t="s">
        <v>33</v>
      </c>
      <c r="Q428" t="s">
        <v>34</v>
      </c>
      <c r="R428" s="1">
        <f t="shared" si="49"/>
        <v>40484</v>
      </c>
      <c r="T428" t="s">
        <v>34</v>
      </c>
      <c r="U428" s="2">
        <v>0</v>
      </c>
      <c r="V428" t="s">
        <v>241</v>
      </c>
      <c r="W428" t="s">
        <v>36</v>
      </c>
    </row>
    <row r="429" spans="1:23" ht="17.5" hidden="1" customHeight="1" x14ac:dyDescent="0.4">
      <c r="A429" s="2">
        <v>92599</v>
      </c>
      <c r="B429" s="1">
        <f t="shared" si="50"/>
        <v>43646</v>
      </c>
      <c r="C429" t="s">
        <v>408</v>
      </c>
      <c r="D429" t="s">
        <v>24</v>
      </c>
      <c r="E429" t="s">
        <v>48</v>
      </c>
      <c r="F429" t="s">
        <v>91</v>
      </c>
      <c r="G429" t="s">
        <v>49</v>
      </c>
      <c r="H429" s="46">
        <v>0.52</v>
      </c>
      <c r="I429" s="46">
        <v>0</v>
      </c>
      <c r="J429" t="s">
        <v>544</v>
      </c>
      <c r="K429" s="2">
        <v>3</v>
      </c>
      <c r="L429" t="s">
        <v>94</v>
      </c>
      <c r="M429" t="s">
        <v>545</v>
      </c>
      <c r="N429" t="s">
        <v>240</v>
      </c>
      <c r="O429" t="s">
        <v>32</v>
      </c>
      <c r="P429" t="s">
        <v>46</v>
      </c>
      <c r="Q429" t="s">
        <v>34</v>
      </c>
      <c r="R429" s="1">
        <f t="shared" si="49"/>
        <v>40484</v>
      </c>
      <c r="T429" t="s">
        <v>34</v>
      </c>
      <c r="U429" s="2">
        <v>0</v>
      </c>
      <c r="V429" t="s">
        <v>241</v>
      </c>
      <c r="W429" t="s">
        <v>36</v>
      </c>
    </row>
    <row r="430" spans="1:23" ht="17.5" hidden="1" customHeight="1" x14ac:dyDescent="0.4">
      <c r="A430" s="2">
        <v>92599</v>
      </c>
      <c r="B430" s="1">
        <f t="shared" si="50"/>
        <v>43646</v>
      </c>
      <c r="C430" t="s">
        <v>163</v>
      </c>
      <c r="D430" t="s">
        <v>24</v>
      </c>
      <c r="E430" t="s">
        <v>38</v>
      </c>
      <c r="F430" t="s">
        <v>164</v>
      </c>
      <c r="G430" t="s">
        <v>40</v>
      </c>
      <c r="H430" s="46">
        <v>445.32</v>
      </c>
      <c r="I430" s="46">
        <v>0</v>
      </c>
      <c r="J430" t="s">
        <v>544</v>
      </c>
      <c r="K430" s="2">
        <v>3</v>
      </c>
      <c r="L430" t="s">
        <v>94</v>
      </c>
      <c r="M430" t="s">
        <v>545</v>
      </c>
      <c r="N430" t="s">
        <v>240</v>
      </c>
      <c r="O430" t="s">
        <v>32</v>
      </c>
      <c r="P430" t="s">
        <v>33</v>
      </c>
      <c r="Q430" t="s">
        <v>34</v>
      </c>
      <c r="R430" s="1">
        <f t="shared" si="49"/>
        <v>40484</v>
      </c>
      <c r="T430" t="s">
        <v>34</v>
      </c>
      <c r="U430" s="2">
        <v>0</v>
      </c>
      <c r="V430" t="s">
        <v>241</v>
      </c>
      <c r="W430" t="s">
        <v>36</v>
      </c>
    </row>
    <row r="431" spans="1:23" ht="17.5" hidden="1" customHeight="1" x14ac:dyDescent="0.4">
      <c r="A431" s="2">
        <v>92599</v>
      </c>
      <c r="B431" s="1">
        <f t="shared" si="50"/>
        <v>43646</v>
      </c>
      <c r="C431" t="s">
        <v>163</v>
      </c>
      <c r="D431" t="s">
        <v>24</v>
      </c>
      <c r="E431" t="s">
        <v>38</v>
      </c>
      <c r="F431" t="s">
        <v>164</v>
      </c>
      <c r="G431" t="s">
        <v>40</v>
      </c>
      <c r="H431" s="46">
        <v>69.66</v>
      </c>
      <c r="I431" s="46">
        <v>0</v>
      </c>
      <c r="J431" t="s">
        <v>544</v>
      </c>
      <c r="K431" s="2">
        <v>3</v>
      </c>
      <c r="L431" t="s">
        <v>94</v>
      </c>
      <c r="M431" t="s">
        <v>545</v>
      </c>
      <c r="N431" t="s">
        <v>240</v>
      </c>
      <c r="O431" t="s">
        <v>32</v>
      </c>
      <c r="P431" t="s">
        <v>33</v>
      </c>
      <c r="Q431" t="s">
        <v>34</v>
      </c>
      <c r="R431" s="1">
        <f t="shared" si="49"/>
        <v>40484</v>
      </c>
      <c r="T431" t="s">
        <v>34</v>
      </c>
      <c r="U431" s="2">
        <v>0</v>
      </c>
      <c r="V431" t="s">
        <v>241</v>
      </c>
      <c r="W431" t="s">
        <v>36</v>
      </c>
    </row>
    <row r="432" spans="1:23" ht="17.5" hidden="1" customHeight="1" x14ac:dyDescent="0.4">
      <c r="A432" s="2">
        <v>92599</v>
      </c>
      <c r="B432" s="1">
        <f t="shared" si="50"/>
        <v>43646</v>
      </c>
      <c r="C432" t="s">
        <v>163</v>
      </c>
      <c r="D432" t="s">
        <v>24</v>
      </c>
      <c r="E432" t="s">
        <v>38</v>
      </c>
      <c r="F432" t="s">
        <v>164</v>
      </c>
      <c r="G432" t="s">
        <v>40</v>
      </c>
      <c r="H432" s="46">
        <v>444.45</v>
      </c>
      <c r="I432" s="46">
        <v>0</v>
      </c>
      <c r="J432" t="s">
        <v>544</v>
      </c>
      <c r="K432" s="2">
        <v>3</v>
      </c>
      <c r="L432" t="s">
        <v>94</v>
      </c>
      <c r="M432" t="s">
        <v>545</v>
      </c>
      <c r="N432" t="s">
        <v>240</v>
      </c>
      <c r="O432" t="s">
        <v>32</v>
      </c>
      <c r="P432" t="s">
        <v>33</v>
      </c>
      <c r="Q432" t="s">
        <v>34</v>
      </c>
      <c r="R432" s="1">
        <f t="shared" si="49"/>
        <v>40484</v>
      </c>
      <c r="T432" t="s">
        <v>34</v>
      </c>
      <c r="U432" s="2">
        <v>0</v>
      </c>
      <c r="V432" t="s">
        <v>241</v>
      </c>
      <c r="W432" t="s">
        <v>36</v>
      </c>
    </row>
    <row r="433" spans="1:23" ht="17.5" hidden="1" customHeight="1" x14ac:dyDescent="0.4">
      <c r="A433" s="2">
        <v>92599</v>
      </c>
      <c r="B433" s="1">
        <f t="shared" si="50"/>
        <v>43646</v>
      </c>
      <c r="C433" t="s">
        <v>163</v>
      </c>
      <c r="D433" t="s">
        <v>24</v>
      </c>
      <c r="E433" t="s">
        <v>38</v>
      </c>
      <c r="F433" t="s">
        <v>164</v>
      </c>
      <c r="G433" t="s">
        <v>40</v>
      </c>
      <c r="H433" s="46">
        <v>443.31</v>
      </c>
      <c r="I433" s="46">
        <v>0</v>
      </c>
      <c r="J433" t="s">
        <v>544</v>
      </c>
      <c r="K433" s="2">
        <v>3</v>
      </c>
      <c r="L433" t="s">
        <v>94</v>
      </c>
      <c r="M433" t="s">
        <v>545</v>
      </c>
      <c r="N433" t="s">
        <v>240</v>
      </c>
      <c r="O433" t="s">
        <v>32</v>
      </c>
      <c r="P433" t="s">
        <v>33</v>
      </c>
      <c r="Q433" t="s">
        <v>34</v>
      </c>
      <c r="R433" s="1">
        <f t="shared" si="49"/>
        <v>40484</v>
      </c>
      <c r="T433" t="s">
        <v>34</v>
      </c>
      <c r="U433" s="2">
        <v>0</v>
      </c>
      <c r="V433" t="s">
        <v>241</v>
      </c>
      <c r="W433" t="s">
        <v>36</v>
      </c>
    </row>
    <row r="434" spans="1:23" ht="17.5" hidden="1" customHeight="1" x14ac:dyDescent="0.4">
      <c r="A434" s="2">
        <v>92599</v>
      </c>
      <c r="B434" s="1">
        <f t="shared" si="50"/>
        <v>43646</v>
      </c>
      <c r="C434" t="s">
        <v>163</v>
      </c>
      <c r="D434" t="s">
        <v>24</v>
      </c>
      <c r="E434" t="s">
        <v>38</v>
      </c>
      <c r="F434" t="s">
        <v>164</v>
      </c>
      <c r="G434" t="s">
        <v>40</v>
      </c>
      <c r="H434" s="46">
        <v>448.23</v>
      </c>
      <c r="I434" s="46">
        <v>0</v>
      </c>
      <c r="J434" t="s">
        <v>544</v>
      </c>
      <c r="K434" s="2">
        <v>3</v>
      </c>
      <c r="L434" t="s">
        <v>94</v>
      </c>
      <c r="M434" t="s">
        <v>545</v>
      </c>
      <c r="N434" t="s">
        <v>240</v>
      </c>
      <c r="O434" t="s">
        <v>32</v>
      </c>
      <c r="P434" t="s">
        <v>33</v>
      </c>
      <c r="Q434" t="s">
        <v>34</v>
      </c>
      <c r="R434" s="1">
        <f t="shared" si="49"/>
        <v>40484</v>
      </c>
      <c r="T434" t="s">
        <v>34</v>
      </c>
      <c r="U434" s="2">
        <v>0</v>
      </c>
      <c r="V434" t="s">
        <v>241</v>
      </c>
      <c r="W434" t="s">
        <v>36</v>
      </c>
    </row>
    <row r="435" spans="1:23" ht="17.5" hidden="1" customHeight="1" x14ac:dyDescent="0.4">
      <c r="A435" s="2">
        <v>92599</v>
      </c>
      <c r="B435" s="1">
        <f t="shared" si="50"/>
        <v>43646</v>
      </c>
      <c r="C435" t="s">
        <v>163</v>
      </c>
      <c r="D435" t="s">
        <v>24</v>
      </c>
      <c r="E435" t="s">
        <v>38</v>
      </c>
      <c r="F435" t="s">
        <v>164</v>
      </c>
      <c r="G435" t="s">
        <v>40</v>
      </c>
      <c r="H435" s="46">
        <v>442.59</v>
      </c>
      <c r="I435" s="46">
        <v>0</v>
      </c>
      <c r="J435" t="s">
        <v>544</v>
      </c>
      <c r="K435" s="2">
        <v>3</v>
      </c>
      <c r="L435" t="s">
        <v>94</v>
      </c>
      <c r="M435" t="s">
        <v>545</v>
      </c>
      <c r="N435" t="s">
        <v>240</v>
      </c>
      <c r="O435" t="s">
        <v>32</v>
      </c>
      <c r="P435" t="s">
        <v>33</v>
      </c>
      <c r="Q435" t="s">
        <v>34</v>
      </c>
      <c r="R435" s="1">
        <f t="shared" si="49"/>
        <v>40484</v>
      </c>
      <c r="T435" t="s">
        <v>34</v>
      </c>
      <c r="U435" s="2">
        <v>0</v>
      </c>
      <c r="V435" t="s">
        <v>241</v>
      </c>
      <c r="W435" t="s">
        <v>36</v>
      </c>
    </row>
    <row r="436" spans="1:23" ht="17.5" hidden="1" customHeight="1" x14ac:dyDescent="0.4">
      <c r="A436" s="2">
        <v>92599</v>
      </c>
      <c r="B436" s="1">
        <f t="shared" si="50"/>
        <v>43646</v>
      </c>
      <c r="C436" t="s">
        <v>163</v>
      </c>
      <c r="D436" t="s">
        <v>24</v>
      </c>
      <c r="E436" t="s">
        <v>38</v>
      </c>
      <c r="F436" t="s">
        <v>164</v>
      </c>
      <c r="G436" t="s">
        <v>40</v>
      </c>
      <c r="H436" s="46">
        <v>445.91</v>
      </c>
      <c r="I436" s="46">
        <v>0</v>
      </c>
      <c r="J436" t="s">
        <v>544</v>
      </c>
      <c r="K436" s="2">
        <v>3</v>
      </c>
      <c r="L436" t="s">
        <v>94</v>
      </c>
      <c r="M436" t="s">
        <v>545</v>
      </c>
      <c r="N436" t="s">
        <v>240</v>
      </c>
      <c r="O436" t="s">
        <v>32</v>
      </c>
      <c r="P436" t="s">
        <v>33</v>
      </c>
      <c r="Q436" t="s">
        <v>34</v>
      </c>
      <c r="R436" s="1">
        <f t="shared" si="49"/>
        <v>40484</v>
      </c>
      <c r="T436" t="s">
        <v>34</v>
      </c>
      <c r="U436" s="2">
        <v>0</v>
      </c>
      <c r="V436" t="s">
        <v>241</v>
      </c>
      <c r="W436" t="s">
        <v>36</v>
      </c>
    </row>
    <row r="437" spans="1:23" ht="17.5" hidden="1" customHeight="1" x14ac:dyDescent="0.4">
      <c r="A437" s="2">
        <v>92599</v>
      </c>
      <c r="B437" s="1">
        <f t="shared" si="50"/>
        <v>43646</v>
      </c>
      <c r="C437" t="s">
        <v>163</v>
      </c>
      <c r="D437" t="s">
        <v>24</v>
      </c>
      <c r="E437" t="s">
        <v>38</v>
      </c>
      <c r="F437" t="s">
        <v>164</v>
      </c>
      <c r="G437" t="s">
        <v>40</v>
      </c>
      <c r="H437" s="46">
        <v>442.64</v>
      </c>
      <c r="I437" s="46">
        <v>0</v>
      </c>
      <c r="J437" t="s">
        <v>544</v>
      </c>
      <c r="K437" s="2">
        <v>3</v>
      </c>
      <c r="L437" t="s">
        <v>94</v>
      </c>
      <c r="M437" t="s">
        <v>545</v>
      </c>
      <c r="N437" t="s">
        <v>240</v>
      </c>
      <c r="O437" t="s">
        <v>32</v>
      </c>
      <c r="P437" t="s">
        <v>33</v>
      </c>
      <c r="Q437" t="s">
        <v>34</v>
      </c>
      <c r="R437" s="1">
        <f t="shared" si="49"/>
        <v>40484</v>
      </c>
      <c r="T437" t="s">
        <v>34</v>
      </c>
      <c r="U437" s="2">
        <v>0</v>
      </c>
      <c r="V437" t="s">
        <v>241</v>
      </c>
      <c r="W437" t="s">
        <v>36</v>
      </c>
    </row>
    <row r="438" spans="1:23" ht="17.5" hidden="1" customHeight="1" x14ac:dyDescent="0.4">
      <c r="A438" s="2">
        <v>92599</v>
      </c>
      <c r="B438" s="1">
        <f t="shared" si="50"/>
        <v>43646</v>
      </c>
      <c r="C438" t="s">
        <v>163</v>
      </c>
      <c r="D438" t="s">
        <v>24</v>
      </c>
      <c r="E438" t="s">
        <v>38</v>
      </c>
      <c r="F438" t="s">
        <v>164</v>
      </c>
      <c r="G438" t="s">
        <v>40</v>
      </c>
      <c r="H438" s="46">
        <v>443.37</v>
      </c>
      <c r="I438" s="46">
        <v>0</v>
      </c>
      <c r="J438" t="s">
        <v>544</v>
      </c>
      <c r="K438" s="2">
        <v>3</v>
      </c>
      <c r="L438" t="s">
        <v>94</v>
      </c>
      <c r="M438" t="s">
        <v>545</v>
      </c>
      <c r="N438" t="s">
        <v>240</v>
      </c>
      <c r="O438" t="s">
        <v>32</v>
      </c>
      <c r="P438" t="s">
        <v>33</v>
      </c>
      <c r="Q438" t="s">
        <v>34</v>
      </c>
      <c r="R438" s="1">
        <f t="shared" si="49"/>
        <v>40484</v>
      </c>
      <c r="T438" t="s">
        <v>34</v>
      </c>
      <c r="U438" s="2">
        <v>0</v>
      </c>
      <c r="V438" t="s">
        <v>241</v>
      </c>
      <c r="W438" t="s">
        <v>36</v>
      </c>
    </row>
    <row r="439" spans="1:23" ht="17.5" hidden="1" customHeight="1" x14ac:dyDescent="0.4">
      <c r="A439" s="2">
        <v>92599</v>
      </c>
      <c r="B439" s="1">
        <f t="shared" si="50"/>
        <v>43646</v>
      </c>
      <c r="C439" t="s">
        <v>163</v>
      </c>
      <c r="D439" t="s">
        <v>24</v>
      </c>
      <c r="E439" t="s">
        <v>38</v>
      </c>
      <c r="F439" t="s">
        <v>164</v>
      </c>
      <c r="G439" t="s">
        <v>40</v>
      </c>
      <c r="H439" s="46">
        <v>8.42</v>
      </c>
      <c r="I439" s="46">
        <v>0</v>
      </c>
      <c r="J439" t="s">
        <v>544</v>
      </c>
      <c r="K439" s="2">
        <v>3</v>
      </c>
      <c r="L439" t="s">
        <v>94</v>
      </c>
      <c r="M439" t="s">
        <v>545</v>
      </c>
      <c r="N439" t="s">
        <v>240</v>
      </c>
      <c r="O439" t="s">
        <v>32</v>
      </c>
      <c r="P439" t="s">
        <v>46</v>
      </c>
      <c r="Q439" t="s">
        <v>34</v>
      </c>
      <c r="R439" s="1">
        <f t="shared" si="49"/>
        <v>40484</v>
      </c>
      <c r="T439" t="s">
        <v>34</v>
      </c>
      <c r="U439" s="2">
        <v>0</v>
      </c>
      <c r="V439" t="s">
        <v>241</v>
      </c>
      <c r="W439" t="s">
        <v>36</v>
      </c>
    </row>
    <row r="440" spans="1:23" ht="17.5" hidden="1" customHeight="1" x14ac:dyDescent="0.4">
      <c r="A440" s="2">
        <v>92599</v>
      </c>
      <c r="B440" s="1">
        <f t="shared" si="50"/>
        <v>43646</v>
      </c>
      <c r="C440" t="s">
        <v>163</v>
      </c>
      <c r="D440" t="s">
        <v>24</v>
      </c>
      <c r="E440" t="s">
        <v>38</v>
      </c>
      <c r="F440" t="s">
        <v>164</v>
      </c>
      <c r="G440" t="s">
        <v>40</v>
      </c>
      <c r="H440" s="46">
        <v>1.32</v>
      </c>
      <c r="I440" s="46">
        <v>0</v>
      </c>
      <c r="J440" t="s">
        <v>544</v>
      </c>
      <c r="K440" s="2">
        <v>3</v>
      </c>
      <c r="L440" t="s">
        <v>94</v>
      </c>
      <c r="M440" t="s">
        <v>545</v>
      </c>
      <c r="N440" t="s">
        <v>240</v>
      </c>
      <c r="O440" t="s">
        <v>32</v>
      </c>
      <c r="P440" t="s">
        <v>46</v>
      </c>
      <c r="Q440" t="s">
        <v>34</v>
      </c>
      <c r="R440" s="1">
        <f t="shared" si="49"/>
        <v>40484</v>
      </c>
      <c r="T440" t="s">
        <v>34</v>
      </c>
      <c r="U440" s="2">
        <v>0</v>
      </c>
      <c r="V440" t="s">
        <v>241</v>
      </c>
      <c r="W440" t="s">
        <v>36</v>
      </c>
    </row>
    <row r="441" spans="1:23" ht="17.5" hidden="1" customHeight="1" x14ac:dyDescent="0.4">
      <c r="A441" s="2">
        <v>92599</v>
      </c>
      <c r="B441" s="1">
        <f t="shared" si="50"/>
        <v>43646</v>
      </c>
      <c r="C441" t="s">
        <v>163</v>
      </c>
      <c r="D441" t="s">
        <v>24</v>
      </c>
      <c r="E441" t="s">
        <v>38</v>
      </c>
      <c r="F441" t="s">
        <v>164</v>
      </c>
      <c r="G441" t="s">
        <v>40</v>
      </c>
      <c r="H441" s="46">
        <v>8.4</v>
      </c>
      <c r="I441" s="46">
        <v>0</v>
      </c>
      <c r="J441" t="s">
        <v>544</v>
      </c>
      <c r="K441" s="2">
        <v>3</v>
      </c>
      <c r="L441" t="s">
        <v>94</v>
      </c>
      <c r="M441" t="s">
        <v>545</v>
      </c>
      <c r="N441" t="s">
        <v>240</v>
      </c>
      <c r="O441" t="s">
        <v>32</v>
      </c>
      <c r="P441" t="s">
        <v>46</v>
      </c>
      <c r="Q441" t="s">
        <v>34</v>
      </c>
      <c r="R441" s="1">
        <f t="shared" si="49"/>
        <v>40484</v>
      </c>
      <c r="T441" t="s">
        <v>34</v>
      </c>
      <c r="U441" s="2">
        <v>0</v>
      </c>
      <c r="V441" t="s">
        <v>241</v>
      </c>
      <c r="W441" t="s">
        <v>36</v>
      </c>
    </row>
    <row r="442" spans="1:23" ht="17.5" hidden="1" customHeight="1" x14ac:dyDescent="0.4">
      <c r="A442" s="2">
        <v>92599</v>
      </c>
      <c r="B442" s="1">
        <f t="shared" si="50"/>
        <v>43646</v>
      </c>
      <c r="C442" t="s">
        <v>163</v>
      </c>
      <c r="D442" t="s">
        <v>24</v>
      </c>
      <c r="E442" t="s">
        <v>38</v>
      </c>
      <c r="F442" t="s">
        <v>164</v>
      </c>
      <c r="G442" t="s">
        <v>40</v>
      </c>
      <c r="H442" s="46">
        <v>8.3800000000000008</v>
      </c>
      <c r="I442" s="46">
        <v>0</v>
      </c>
      <c r="J442" t="s">
        <v>544</v>
      </c>
      <c r="K442" s="2">
        <v>3</v>
      </c>
      <c r="L442" t="s">
        <v>94</v>
      </c>
      <c r="M442" t="s">
        <v>545</v>
      </c>
      <c r="N442" t="s">
        <v>240</v>
      </c>
      <c r="O442" t="s">
        <v>32</v>
      </c>
      <c r="P442" t="s">
        <v>46</v>
      </c>
      <c r="Q442" t="s">
        <v>34</v>
      </c>
      <c r="R442" s="1">
        <f t="shared" si="49"/>
        <v>40484</v>
      </c>
      <c r="T442" t="s">
        <v>34</v>
      </c>
      <c r="U442" s="2">
        <v>0</v>
      </c>
      <c r="V442" t="s">
        <v>241</v>
      </c>
      <c r="W442" t="s">
        <v>36</v>
      </c>
    </row>
    <row r="443" spans="1:23" ht="17.5" hidden="1" customHeight="1" x14ac:dyDescent="0.4">
      <c r="A443" s="2">
        <v>92599</v>
      </c>
      <c r="B443" s="1">
        <f t="shared" si="50"/>
        <v>43646</v>
      </c>
      <c r="C443" t="s">
        <v>163</v>
      </c>
      <c r="D443" t="s">
        <v>24</v>
      </c>
      <c r="E443" t="s">
        <v>38</v>
      </c>
      <c r="F443" t="s">
        <v>164</v>
      </c>
      <c r="G443" t="s">
        <v>40</v>
      </c>
      <c r="H443" s="46">
        <v>8.4700000000000006</v>
      </c>
      <c r="I443" s="46">
        <v>0</v>
      </c>
      <c r="J443" t="s">
        <v>544</v>
      </c>
      <c r="K443" s="2">
        <v>3</v>
      </c>
      <c r="L443" t="s">
        <v>94</v>
      </c>
      <c r="M443" t="s">
        <v>545</v>
      </c>
      <c r="N443" t="s">
        <v>240</v>
      </c>
      <c r="O443" t="s">
        <v>32</v>
      </c>
      <c r="P443" t="s">
        <v>46</v>
      </c>
      <c r="Q443" t="s">
        <v>34</v>
      </c>
      <c r="R443" s="1">
        <f t="shared" si="49"/>
        <v>40484</v>
      </c>
      <c r="T443" t="s">
        <v>34</v>
      </c>
      <c r="U443" s="2">
        <v>0</v>
      </c>
      <c r="V443" t="s">
        <v>241</v>
      </c>
      <c r="W443" t="s">
        <v>36</v>
      </c>
    </row>
    <row r="444" spans="1:23" ht="17.5" hidden="1" customHeight="1" x14ac:dyDescent="0.4">
      <c r="A444" s="2">
        <v>92599</v>
      </c>
      <c r="B444" s="1">
        <f t="shared" si="50"/>
        <v>43646</v>
      </c>
      <c r="C444" t="s">
        <v>163</v>
      </c>
      <c r="D444" t="s">
        <v>24</v>
      </c>
      <c r="E444" t="s">
        <v>38</v>
      </c>
      <c r="F444" t="s">
        <v>164</v>
      </c>
      <c r="G444" t="s">
        <v>40</v>
      </c>
      <c r="H444" s="46">
        <v>8.3699999999999992</v>
      </c>
      <c r="I444" s="46">
        <v>0</v>
      </c>
      <c r="J444" t="s">
        <v>544</v>
      </c>
      <c r="K444" s="2">
        <v>3</v>
      </c>
      <c r="L444" t="s">
        <v>94</v>
      </c>
      <c r="M444" t="s">
        <v>545</v>
      </c>
      <c r="N444" t="s">
        <v>240</v>
      </c>
      <c r="O444" t="s">
        <v>32</v>
      </c>
      <c r="P444" t="s">
        <v>46</v>
      </c>
      <c r="Q444" t="s">
        <v>34</v>
      </c>
      <c r="R444" s="1">
        <f t="shared" si="49"/>
        <v>40484</v>
      </c>
      <c r="T444" t="s">
        <v>34</v>
      </c>
      <c r="U444" s="2">
        <v>0</v>
      </c>
      <c r="V444" t="s">
        <v>241</v>
      </c>
      <c r="W444" t="s">
        <v>36</v>
      </c>
    </row>
    <row r="445" spans="1:23" ht="17.5" hidden="1" customHeight="1" x14ac:dyDescent="0.4">
      <c r="A445" s="2">
        <v>92599</v>
      </c>
      <c r="B445" s="1">
        <f t="shared" si="50"/>
        <v>43646</v>
      </c>
      <c r="C445" t="s">
        <v>163</v>
      </c>
      <c r="D445" t="s">
        <v>24</v>
      </c>
      <c r="E445" t="s">
        <v>38</v>
      </c>
      <c r="F445" t="s">
        <v>164</v>
      </c>
      <c r="G445" t="s">
        <v>40</v>
      </c>
      <c r="H445" s="46">
        <v>8.43</v>
      </c>
      <c r="I445" s="46">
        <v>0</v>
      </c>
      <c r="J445" t="s">
        <v>544</v>
      </c>
      <c r="K445" s="2">
        <v>3</v>
      </c>
      <c r="L445" t="s">
        <v>94</v>
      </c>
      <c r="M445" t="s">
        <v>545</v>
      </c>
      <c r="N445" t="s">
        <v>240</v>
      </c>
      <c r="O445" t="s">
        <v>32</v>
      </c>
      <c r="P445" t="s">
        <v>46</v>
      </c>
      <c r="Q445" t="s">
        <v>34</v>
      </c>
      <c r="R445" s="1">
        <f t="shared" si="49"/>
        <v>40484</v>
      </c>
      <c r="T445" t="s">
        <v>34</v>
      </c>
      <c r="U445" s="2">
        <v>0</v>
      </c>
      <c r="V445" t="s">
        <v>241</v>
      </c>
      <c r="W445" t="s">
        <v>36</v>
      </c>
    </row>
    <row r="446" spans="1:23" ht="17.5" hidden="1" customHeight="1" x14ac:dyDescent="0.4">
      <c r="A446" s="2">
        <v>92599</v>
      </c>
      <c r="B446" s="1">
        <f t="shared" si="50"/>
        <v>43646</v>
      </c>
      <c r="C446" t="s">
        <v>163</v>
      </c>
      <c r="D446" t="s">
        <v>24</v>
      </c>
      <c r="E446" t="s">
        <v>38</v>
      </c>
      <c r="F446" t="s">
        <v>164</v>
      </c>
      <c r="G446" t="s">
        <v>40</v>
      </c>
      <c r="H446" s="46">
        <v>8.3699999999999992</v>
      </c>
      <c r="I446" s="46">
        <v>0</v>
      </c>
      <c r="J446" t="s">
        <v>544</v>
      </c>
      <c r="K446" s="2">
        <v>3</v>
      </c>
      <c r="L446" t="s">
        <v>94</v>
      </c>
      <c r="M446" t="s">
        <v>545</v>
      </c>
      <c r="N446" t="s">
        <v>240</v>
      </c>
      <c r="O446" t="s">
        <v>32</v>
      </c>
      <c r="P446" t="s">
        <v>46</v>
      </c>
      <c r="Q446" t="s">
        <v>34</v>
      </c>
      <c r="R446" s="1">
        <f t="shared" si="49"/>
        <v>40484</v>
      </c>
      <c r="T446" t="s">
        <v>34</v>
      </c>
      <c r="U446" s="2">
        <v>0</v>
      </c>
      <c r="V446" t="s">
        <v>241</v>
      </c>
      <c r="W446" t="s">
        <v>36</v>
      </c>
    </row>
    <row r="447" spans="1:23" ht="17.5" hidden="1" customHeight="1" x14ac:dyDescent="0.4">
      <c r="A447" s="2">
        <v>92599</v>
      </c>
      <c r="B447" s="1">
        <f t="shared" si="50"/>
        <v>43646</v>
      </c>
      <c r="C447" t="s">
        <v>163</v>
      </c>
      <c r="D447" t="s">
        <v>24</v>
      </c>
      <c r="E447" t="s">
        <v>38</v>
      </c>
      <c r="F447" t="s">
        <v>164</v>
      </c>
      <c r="G447" t="s">
        <v>40</v>
      </c>
      <c r="H447" s="46">
        <v>8.3800000000000008</v>
      </c>
      <c r="I447" s="46">
        <v>0</v>
      </c>
      <c r="J447" t="s">
        <v>544</v>
      </c>
      <c r="K447" s="2">
        <v>3</v>
      </c>
      <c r="L447" t="s">
        <v>94</v>
      </c>
      <c r="M447" t="s">
        <v>545</v>
      </c>
      <c r="N447" t="s">
        <v>240</v>
      </c>
      <c r="O447" t="s">
        <v>32</v>
      </c>
      <c r="P447" t="s">
        <v>46</v>
      </c>
      <c r="Q447" t="s">
        <v>34</v>
      </c>
      <c r="R447" s="1">
        <f t="shared" si="49"/>
        <v>40484</v>
      </c>
      <c r="T447" t="s">
        <v>34</v>
      </c>
      <c r="U447" s="2">
        <v>0</v>
      </c>
      <c r="V447" t="s">
        <v>241</v>
      </c>
      <c r="W447" t="s">
        <v>36</v>
      </c>
    </row>
    <row r="448" spans="1:23" ht="17.5" hidden="1" customHeight="1" x14ac:dyDescent="0.4">
      <c r="A448" s="2">
        <v>92600</v>
      </c>
      <c r="B448" s="1">
        <f t="shared" si="50"/>
        <v>43646</v>
      </c>
      <c r="C448" t="s">
        <v>346</v>
      </c>
      <c r="D448" t="s">
        <v>24</v>
      </c>
      <c r="E448" t="s">
        <v>347</v>
      </c>
      <c r="F448" t="s">
        <v>127</v>
      </c>
      <c r="G448" t="s">
        <v>348</v>
      </c>
      <c r="H448" s="46">
        <v>137.19999999999999</v>
      </c>
      <c r="I448" s="46">
        <v>0</v>
      </c>
      <c r="J448" t="s">
        <v>546</v>
      </c>
      <c r="K448" s="2">
        <v>3</v>
      </c>
      <c r="L448" t="s">
        <v>94</v>
      </c>
      <c r="M448" t="s">
        <v>547</v>
      </c>
      <c r="N448" t="s">
        <v>240</v>
      </c>
      <c r="O448" t="s">
        <v>32</v>
      </c>
      <c r="P448" t="s">
        <v>33</v>
      </c>
      <c r="Q448" t="s">
        <v>34</v>
      </c>
      <c r="R448" s="1">
        <f>DATE(2011,2,17)</f>
        <v>40591</v>
      </c>
      <c r="T448" t="s">
        <v>34</v>
      </c>
      <c r="U448" s="2">
        <v>0</v>
      </c>
      <c r="V448" t="s">
        <v>241</v>
      </c>
      <c r="W448" t="s">
        <v>36</v>
      </c>
    </row>
    <row r="449" spans="1:23" ht="17.5" hidden="1" customHeight="1" x14ac:dyDescent="0.4">
      <c r="A449" s="2">
        <v>92600</v>
      </c>
      <c r="B449" s="1">
        <f t="shared" si="50"/>
        <v>43646</v>
      </c>
      <c r="C449" t="s">
        <v>346</v>
      </c>
      <c r="D449" t="s">
        <v>24</v>
      </c>
      <c r="E449" t="s">
        <v>347</v>
      </c>
      <c r="F449" t="s">
        <v>127</v>
      </c>
      <c r="G449" t="s">
        <v>348</v>
      </c>
      <c r="H449" s="46">
        <v>15.5</v>
      </c>
      <c r="I449" s="46">
        <v>0</v>
      </c>
      <c r="J449" t="s">
        <v>546</v>
      </c>
      <c r="K449" s="2">
        <v>3</v>
      </c>
      <c r="L449" t="s">
        <v>94</v>
      </c>
      <c r="M449" t="s">
        <v>547</v>
      </c>
      <c r="N449" t="s">
        <v>240</v>
      </c>
      <c r="O449" t="s">
        <v>32</v>
      </c>
      <c r="P449" t="s">
        <v>33</v>
      </c>
      <c r="Q449" t="s">
        <v>34</v>
      </c>
      <c r="R449" s="1">
        <f>DATE(2011,2,17)</f>
        <v>40591</v>
      </c>
      <c r="T449" t="s">
        <v>34</v>
      </c>
      <c r="U449" s="2">
        <v>0</v>
      </c>
      <c r="V449" t="s">
        <v>241</v>
      </c>
      <c r="W449" t="s">
        <v>36</v>
      </c>
    </row>
    <row r="450" spans="1:23" ht="17.5" hidden="1" customHeight="1" x14ac:dyDescent="0.4">
      <c r="A450" s="2">
        <v>92600</v>
      </c>
      <c r="B450" s="1">
        <f t="shared" si="50"/>
        <v>43646</v>
      </c>
      <c r="C450" t="s">
        <v>346</v>
      </c>
      <c r="D450" t="s">
        <v>24</v>
      </c>
      <c r="E450" t="s">
        <v>347</v>
      </c>
      <c r="F450" t="s">
        <v>127</v>
      </c>
      <c r="G450" t="s">
        <v>348</v>
      </c>
      <c r="H450" s="46">
        <v>150</v>
      </c>
      <c r="I450" s="46">
        <v>0</v>
      </c>
      <c r="J450" t="s">
        <v>546</v>
      </c>
      <c r="K450" s="2">
        <v>3</v>
      </c>
      <c r="L450" t="s">
        <v>94</v>
      </c>
      <c r="M450" t="s">
        <v>547</v>
      </c>
      <c r="N450" t="s">
        <v>240</v>
      </c>
      <c r="O450" t="s">
        <v>32</v>
      </c>
      <c r="P450" t="s">
        <v>33</v>
      </c>
      <c r="Q450" t="s">
        <v>34</v>
      </c>
      <c r="R450" s="1">
        <f>DATE(2011,2,17)</f>
        <v>40591</v>
      </c>
      <c r="T450" t="s">
        <v>34</v>
      </c>
      <c r="U450" s="2">
        <v>0</v>
      </c>
      <c r="V450" t="s">
        <v>241</v>
      </c>
      <c r="W450" t="s">
        <v>36</v>
      </c>
    </row>
    <row r="451" spans="1:23" ht="17.5" hidden="1" customHeight="1" x14ac:dyDescent="0.4">
      <c r="A451" s="2">
        <v>92600</v>
      </c>
      <c r="B451" s="1">
        <f t="shared" si="50"/>
        <v>43646</v>
      </c>
      <c r="C451" t="s">
        <v>346</v>
      </c>
      <c r="D451" t="s">
        <v>24</v>
      </c>
      <c r="E451" t="s">
        <v>347</v>
      </c>
      <c r="F451" t="s">
        <v>127</v>
      </c>
      <c r="G451" t="s">
        <v>348</v>
      </c>
      <c r="H451" s="46">
        <v>2.59</v>
      </c>
      <c r="I451" s="46">
        <v>0</v>
      </c>
      <c r="J451" t="s">
        <v>546</v>
      </c>
      <c r="K451" s="2">
        <v>3</v>
      </c>
      <c r="L451" t="s">
        <v>94</v>
      </c>
      <c r="M451" t="s">
        <v>547</v>
      </c>
      <c r="N451" t="s">
        <v>240</v>
      </c>
      <c r="O451" t="s">
        <v>32</v>
      </c>
      <c r="P451" t="s">
        <v>46</v>
      </c>
      <c r="Q451" t="s">
        <v>34</v>
      </c>
      <c r="R451" s="1">
        <f>DATE(2011,2,17)</f>
        <v>40591</v>
      </c>
      <c r="T451" t="s">
        <v>34</v>
      </c>
      <c r="U451" s="2">
        <v>0</v>
      </c>
      <c r="V451" t="s">
        <v>241</v>
      </c>
      <c r="W451" t="s">
        <v>36</v>
      </c>
    </row>
    <row r="452" spans="1:23" ht="17.5" hidden="1" customHeight="1" x14ac:dyDescent="0.4">
      <c r="A452" s="2">
        <v>92600</v>
      </c>
      <c r="B452" s="1">
        <f t="shared" si="50"/>
        <v>43646</v>
      </c>
      <c r="C452" t="s">
        <v>394</v>
      </c>
      <c r="D452" t="s">
        <v>24</v>
      </c>
      <c r="E452" t="s">
        <v>347</v>
      </c>
      <c r="F452" t="s">
        <v>111</v>
      </c>
      <c r="G452" t="s">
        <v>348</v>
      </c>
      <c r="H452" s="46">
        <v>9.0299999999999994</v>
      </c>
      <c r="I452" s="46">
        <v>0</v>
      </c>
      <c r="J452" t="s">
        <v>546</v>
      </c>
      <c r="K452" s="2">
        <v>3</v>
      </c>
      <c r="L452" t="s">
        <v>94</v>
      </c>
      <c r="M452" t="s">
        <v>547</v>
      </c>
      <c r="N452" t="s">
        <v>240</v>
      </c>
      <c r="O452" t="s">
        <v>32</v>
      </c>
      <c r="P452" t="s">
        <v>33</v>
      </c>
      <c r="Q452" t="s">
        <v>34</v>
      </c>
      <c r="R452" s="1">
        <f>DATE(2013,7,29)</f>
        <v>41484</v>
      </c>
      <c r="T452" t="s">
        <v>34</v>
      </c>
      <c r="U452" s="2">
        <v>0</v>
      </c>
      <c r="V452" t="s">
        <v>241</v>
      </c>
      <c r="W452" t="s">
        <v>36</v>
      </c>
    </row>
    <row r="453" spans="1:23" ht="17.5" hidden="1" customHeight="1" x14ac:dyDescent="0.4">
      <c r="A453" s="2">
        <v>92600</v>
      </c>
      <c r="B453" s="1">
        <f t="shared" si="50"/>
        <v>43646</v>
      </c>
      <c r="C453" t="s">
        <v>394</v>
      </c>
      <c r="D453" t="s">
        <v>24</v>
      </c>
      <c r="E453" t="s">
        <v>347</v>
      </c>
      <c r="F453" t="s">
        <v>111</v>
      </c>
      <c r="G453" t="s">
        <v>348</v>
      </c>
      <c r="H453" s="46">
        <v>9.0299999999999994</v>
      </c>
      <c r="I453" s="46">
        <v>0</v>
      </c>
      <c r="J453" t="s">
        <v>546</v>
      </c>
      <c r="K453" s="2">
        <v>3</v>
      </c>
      <c r="L453" t="s">
        <v>94</v>
      </c>
      <c r="M453" t="s">
        <v>547</v>
      </c>
      <c r="N453" t="s">
        <v>240</v>
      </c>
      <c r="O453" t="s">
        <v>32</v>
      </c>
      <c r="P453" t="s">
        <v>33</v>
      </c>
      <c r="Q453" t="s">
        <v>34</v>
      </c>
      <c r="R453" s="1">
        <f>DATE(2013,7,29)</f>
        <v>41484</v>
      </c>
      <c r="T453" t="s">
        <v>34</v>
      </c>
      <c r="U453" s="2">
        <v>0</v>
      </c>
      <c r="V453" t="s">
        <v>241</v>
      </c>
      <c r="W453" t="s">
        <v>36</v>
      </c>
    </row>
    <row r="454" spans="1:23" ht="17.5" hidden="1" customHeight="1" x14ac:dyDescent="0.4">
      <c r="A454" s="2">
        <v>92600</v>
      </c>
      <c r="B454" s="1">
        <f t="shared" si="50"/>
        <v>43646</v>
      </c>
      <c r="C454" t="s">
        <v>394</v>
      </c>
      <c r="D454" t="s">
        <v>24</v>
      </c>
      <c r="E454" t="s">
        <v>347</v>
      </c>
      <c r="F454" t="s">
        <v>111</v>
      </c>
      <c r="G454" t="s">
        <v>348</v>
      </c>
      <c r="H454" s="46">
        <v>19.2</v>
      </c>
      <c r="I454" s="46">
        <v>0</v>
      </c>
      <c r="J454" t="s">
        <v>546</v>
      </c>
      <c r="K454" s="2">
        <v>3</v>
      </c>
      <c r="L454" t="s">
        <v>94</v>
      </c>
      <c r="M454" t="s">
        <v>547</v>
      </c>
      <c r="N454" t="s">
        <v>240</v>
      </c>
      <c r="O454" t="s">
        <v>32</v>
      </c>
      <c r="P454" t="s">
        <v>33</v>
      </c>
      <c r="Q454" t="s">
        <v>34</v>
      </c>
      <c r="R454" s="1">
        <f>DATE(2013,7,29)</f>
        <v>41484</v>
      </c>
      <c r="T454" t="s">
        <v>34</v>
      </c>
      <c r="U454" s="2">
        <v>0</v>
      </c>
      <c r="V454" t="s">
        <v>241</v>
      </c>
      <c r="W454" t="s">
        <v>36</v>
      </c>
    </row>
    <row r="455" spans="1:23" ht="17.5" hidden="1" customHeight="1" x14ac:dyDescent="0.4">
      <c r="A455" s="2">
        <v>92601</v>
      </c>
      <c r="B455" s="1">
        <f t="shared" si="50"/>
        <v>43646</v>
      </c>
      <c r="C455" t="s">
        <v>263</v>
      </c>
      <c r="D455" t="s">
        <v>24</v>
      </c>
      <c r="E455" t="s">
        <v>48</v>
      </c>
      <c r="F455" t="s">
        <v>264</v>
      </c>
      <c r="G455" t="s">
        <v>49</v>
      </c>
      <c r="H455" s="46">
        <v>45.94</v>
      </c>
      <c r="I455" s="46">
        <v>0</v>
      </c>
      <c r="J455" t="s">
        <v>62</v>
      </c>
      <c r="K455" s="2">
        <v>3</v>
      </c>
      <c r="L455" t="s">
        <v>94</v>
      </c>
      <c r="M455" t="s">
        <v>548</v>
      </c>
      <c r="N455" t="s">
        <v>266</v>
      </c>
      <c r="O455" t="s">
        <v>32</v>
      </c>
      <c r="P455" t="s">
        <v>33</v>
      </c>
      <c r="Q455" t="s">
        <v>34</v>
      </c>
      <c r="R455" s="1">
        <f t="shared" ref="R455:R486" si="51">DATE(2010,11,2)</f>
        <v>40484</v>
      </c>
      <c r="T455" t="s">
        <v>34</v>
      </c>
      <c r="U455" s="2">
        <v>0</v>
      </c>
      <c r="V455" t="s">
        <v>267</v>
      </c>
      <c r="W455" t="s">
        <v>36</v>
      </c>
    </row>
    <row r="456" spans="1:23" ht="17.5" hidden="1" customHeight="1" x14ac:dyDescent="0.4">
      <c r="A456" s="2">
        <v>92604</v>
      </c>
      <c r="B456" s="1">
        <f t="shared" si="50"/>
        <v>43646</v>
      </c>
      <c r="C456" t="s">
        <v>495</v>
      </c>
      <c r="D456" t="s">
        <v>24</v>
      </c>
      <c r="E456" t="s">
        <v>133</v>
      </c>
      <c r="F456" t="s">
        <v>84</v>
      </c>
      <c r="G456" t="s">
        <v>27</v>
      </c>
      <c r="H456" s="46">
        <v>712.5</v>
      </c>
      <c r="I456" s="46">
        <v>0</v>
      </c>
      <c r="J456" t="s">
        <v>549</v>
      </c>
      <c r="K456" s="2">
        <v>3</v>
      </c>
      <c r="L456" t="s">
        <v>94</v>
      </c>
      <c r="M456" t="s">
        <v>550</v>
      </c>
      <c r="N456" t="s">
        <v>551</v>
      </c>
      <c r="O456" t="s">
        <v>32</v>
      </c>
      <c r="P456" t="s">
        <v>33</v>
      </c>
      <c r="Q456" t="s">
        <v>34</v>
      </c>
      <c r="R456" s="1">
        <f t="shared" si="51"/>
        <v>40484</v>
      </c>
      <c r="T456" t="s">
        <v>34</v>
      </c>
      <c r="U456" s="2">
        <v>0</v>
      </c>
      <c r="V456" t="s">
        <v>552</v>
      </c>
      <c r="W456" t="s">
        <v>36</v>
      </c>
    </row>
    <row r="457" spans="1:23" ht="17.5" hidden="1" customHeight="1" x14ac:dyDescent="0.4">
      <c r="A457" s="2">
        <v>92604</v>
      </c>
      <c r="B457" s="1">
        <f t="shared" si="50"/>
        <v>43646</v>
      </c>
      <c r="C457" t="s">
        <v>495</v>
      </c>
      <c r="D457" t="s">
        <v>24</v>
      </c>
      <c r="E457" t="s">
        <v>133</v>
      </c>
      <c r="F457" t="s">
        <v>84</v>
      </c>
      <c r="G457" t="s">
        <v>27</v>
      </c>
      <c r="H457" s="46">
        <v>13.47</v>
      </c>
      <c r="I457" s="46">
        <v>0</v>
      </c>
      <c r="J457" t="s">
        <v>549</v>
      </c>
      <c r="K457" s="2">
        <v>3</v>
      </c>
      <c r="L457" t="s">
        <v>94</v>
      </c>
      <c r="M457" t="s">
        <v>550</v>
      </c>
      <c r="N457" t="s">
        <v>551</v>
      </c>
      <c r="O457" t="s">
        <v>32</v>
      </c>
      <c r="P457" t="s">
        <v>46</v>
      </c>
      <c r="Q457" t="s">
        <v>34</v>
      </c>
      <c r="R457" s="1">
        <f t="shared" si="51"/>
        <v>40484</v>
      </c>
      <c r="T457" t="s">
        <v>34</v>
      </c>
      <c r="U457" s="2">
        <v>0</v>
      </c>
      <c r="V457" t="s">
        <v>552</v>
      </c>
      <c r="W457" t="s">
        <v>36</v>
      </c>
    </row>
    <row r="458" spans="1:23" ht="17.5" hidden="1" customHeight="1" x14ac:dyDescent="0.4">
      <c r="A458" s="2">
        <v>92610</v>
      </c>
      <c r="B458" s="1">
        <f t="shared" si="50"/>
        <v>43646</v>
      </c>
      <c r="C458" t="s">
        <v>202</v>
      </c>
      <c r="D458" t="s">
        <v>24</v>
      </c>
      <c r="E458" t="s">
        <v>48</v>
      </c>
      <c r="F458" t="s">
        <v>111</v>
      </c>
      <c r="G458" t="s">
        <v>49</v>
      </c>
      <c r="H458" s="46">
        <v>4.01</v>
      </c>
      <c r="I458" s="46">
        <v>0</v>
      </c>
      <c r="J458" t="s">
        <v>62</v>
      </c>
      <c r="K458" s="2">
        <v>3</v>
      </c>
      <c r="L458" t="s">
        <v>94</v>
      </c>
      <c r="M458" t="s">
        <v>553</v>
      </c>
      <c r="N458" t="s">
        <v>199</v>
      </c>
      <c r="O458" t="s">
        <v>32</v>
      </c>
      <c r="P458" t="s">
        <v>33</v>
      </c>
      <c r="Q458" t="s">
        <v>34</v>
      </c>
      <c r="R458" s="1">
        <f t="shared" si="51"/>
        <v>40484</v>
      </c>
      <c r="T458" t="s">
        <v>34</v>
      </c>
      <c r="U458" s="2">
        <v>0</v>
      </c>
      <c r="V458" t="s">
        <v>200</v>
      </c>
      <c r="W458" t="s">
        <v>36</v>
      </c>
    </row>
    <row r="459" spans="1:23" ht="17.5" hidden="1" customHeight="1" x14ac:dyDescent="0.4">
      <c r="A459" s="2">
        <v>92610</v>
      </c>
      <c r="B459" s="1">
        <f t="shared" si="50"/>
        <v>43646</v>
      </c>
      <c r="C459" t="s">
        <v>202</v>
      </c>
      <c r="D459" t="s">
        <v>24</v>
      </c>
      <c r="E459" t="s">
        <v>48</v>
      </c>
      <c r="F459" t="s">
        <v>111</v>
      </c>
      <c r="G459" t="s">
        <v>49</v>
      </c>
      <c r="H459" s="46">
        <v>4.01</v>
      </c>
      <c r="I459" s="46">
        <v>0</v>
      </c>
      <c r="J459" t="s">
        <v>62</v>
      </c>
      <c r="K459" s="2">
        <v>3</v>
      </c>
      <c r="L459" t="s">
        <v>94</v>
      </c>
      <c r="M459" t="s">
        <v>553</v>
      </c>
      <c r="N459" t="s">
        <v>199</v>
      </c>
      <c r="O459" t="s">
        <v>32</v>
      </c>
      <c r="P459" t="s">
        <v>33</v>
      </c>
      <c r="Q459" t="s">
        <v>34</v>
      </c>
      <c r="R459" s="1">
        <f t="shared" si="51"/>
        <v>40484</v>
      </c>
      <c r="T459" t="s">
        <v>34</v>
      </c>
      <c r="U459" s="2">
        <v>0</v>
      </c>
      <c r="V459" t="s">
        <v>200</v>
      </c>
      <c r="W459" t="s">
        <v>36</v>
      </c>
    </row>
    <row r="460" spans="1:23" ht="17.5" hidden="1" customHeight="1" x14ac:dyDescent="0.4">
      <c r="A460" s="2">
        <v>92610</v>
      </c>
      <c r="B460" s="1">
        <f t="shared" ref="B460:B491" si="52">DATE(2019,6,30)</f>
        <v>43646</v>
      </c>
      <c r="C460" t="s">
        <v>202</v>
      </c>
      <c r="D460" t="s">
        <v>24</v>
      </c>
      <c r="E460" t="s">
        <v>48</v>
      </c>
      <c r="F460" t="s">
        <v>111</v>
      </c>
      <c r="G460" t="s">
        <v>49</v>
      </c>
      <c r="H460" s="46">
        <v>4.01</v>
      </c>
      <c r="I460" s="46">
        <v>0</v>
      </c>
      <c r="J460" t="s">
        <v>62</v>
      </c>
      <c r="K460" s="2">
        <v>3</v>
      </c>
      <c r="L460" t="s">
        <v>94</v>
      </c>
      <c r="M460" t="s">
        <v>553</v>
      </c>
      <c r="N460" t="s">
        <v>199</v>
      </c>
      <c r="O460" t="s">
        <v>32</v>
      </c>
      <c r="P460" t="s">
        <v>33</v>
      </c>
      <c r="Q460" t="s">
        <v>34</v>
      </c>
      <c r="R460" s="1">
        <f t="shared" si="51"/>
        <v>40484</v>
      </c>
      <c r="T460" t="s">
        <v>34</v>
      </c>
      <c r="U460" s="2">
        <v>0</v>
      </c>
      <c r="V460" t="s">
        <v>200</v>
      </c>
      <c r="W460" t="s">
        <v>36</v>
      </c>
    </row>
    <row r="461" spans="1:23" ht="17.5" hidden="1" customHeight="1" x14ac:dyDescent="0.4">
      <c r="A461" s="2">
        <v>92610</v>
      </c>
      <c r="B461" s="1">
        <f t="shared" si="52"/>
        <v>43646</v>
      </c>
      <c r="C461" t="s">
        <v>202</v>
      </c>
      <c r="D461" t="s">
        <v>24</v>
      </c>
      <c r="E461" t="s">
        <v>48</v>
      </c>
      <c r="F461" t="s">
        <v>111</v>
      </c>
      <c r="G461" t="s">
        <v>49</v>
      </c>
      <c r="H461" s="46">
        <v>4.01</v>
      </c>
      <c r="I461" s="46">
        <v>0</v>
      </c>
      <c r="J461" t="s">
        <v>62</v>
      </c>
      <c r="K461" s="2">
        <v>3</v>
      </c>
      <c r="L461" t="s">
        <v>94</v>
      </c>
      <c r="M461" t="s">
        <v>553</v>
      </c>
      <c r="N461" t="s">
        <v>199</v>
      </c>
      <c r="O461" t="s">
        <v>32</v>
      </c>
      <c r="P461" t="s">
        <v>33</v>
      </c>
      <c r="Q461" t="s">
        <v>34</v>
      </c>
      <c r="R461" s="1">
        <f t="shared" si="51"/>
        <v>40484</v>
      </c>
      <c r="T461" t="s">
        <v>34</v>
      </c>
      <c r="U461" s="2">
        <v>0</v>
      </c>
      <c r="V461" t="s">
        <v>200</v>
      </c>
      <c r="W461" t="s">
        <v>36</v>
      </c>
    </row>
    <row r="462" spans="1:23" ht="17.5" hidden="1" customHeight="1" x14ac:dyDescent="0.4">
      <c r="A462" s="2">
        <v>92610</v>
      </c>
      <c r="B462" s="1">
        <f t="shared" si="52"/>
        <v>43646</v>
      </c>
      <c r="C462" t="s">
        <v>202</v>
      </c>
      <c r="D462" t="s">
        <v>24</v>
      </c>
      <c r="E462" t="s">
        <v>48</v>
      </c>
      <c r="F462" t="s">
        <v>111</v>
      </c>
      <c r="G462" t="s">
        <v>49</v>
      </c>
      <c r="H462" s="46">
        <v>4.01</v>
      </c>
      <c r="I462" s="46">
        <v>0</v>
      </c>
      <c r="J462" t="s">
        <v>62</v>
      </c>
      <c r="K462" s="2">
        <v>3</v>
      </c>
      <c r="L462" t="s">
        <v>94</v>
      </c>
      <c r="M462" t="s">
        <v>553</v>
      </c>
      <c r="N462" t="s">
        <v>199</v>
      </c>
      <c r="O462" t="s">
        <v>32</v>
      </c>
      <c r="P462" t="s">
        <v>33</v>
      </c>
      <c r="Q462" t="s">
        <v>34</v>
      </c>
      <c r="R462" s="1">
        <f t="shared" si="51"/>
        <v>40484</v>
      </c>
      <c r="T462" t="s">
        <v>34</v>
      </c>
      <c r="U462" s="2">
        <v>0</v>
      </c>
      <c r="V462" t="s">
        <v>200</v>
      </c>
      <c r="W462" t="s">
        <v>36</v>
      </c>
    </row>
    <row r="463" spans="1:23" ht="17.5" hidden="1" customHeight="1" x14ac:dyDescent="0.4">
      <c r="A463" s="2">
        <v>92610</v>
      </c>
      <c r="B463" s="1">
        <f t="shared" si="52"/>
        <v>43646</v>
      </c>
      <c r="C463" t="s">
        <v>202</v>
      </c>
      <c r="D463" t="s">
        <v>24</v>
      </c>
      <c r="E463" t="s">
        <v>48</v>
      </c>
      <c r="F463" t="s">
        <v>111</v>
      </c>
      <c r="G463" t="s">
        <v>49</v>
      </c>
      <c r="H463" s="46">
        <v>4.01</v>
      </c>
      <c r="I463" s="46">
        <v>0</v>
      </c>
      <c r="J463" t="s">
        <v>62</v>
      </c>
      <c r="K463" s="2">
        <v>3</v>
      </c>
      <c r="L463" t="s">
        <v>94</v>
      </c>
      <c r="M463" t="s">
        <v>553</v>
      </c>
      <c r="N463" t="s">
        <v>199</v>
      </c>
      <c r="O463" t="s">
        <v>32</v>
      </c>
      <c r="P463" t="s">
        <v>33</v>
      </c>
      <c r="Q463" t="s">
        <v>34</v>
      </c>
      <c r="R463" s="1">
        <f t="shared" si="51"/>
        <v>40484</v>
      </c>
      <c r="T463" t="s">
        <v>34</v>
      </c>
      <c r="U463" s="2">
        <v>0</v>
      </c>
      <c r="V463" t="s">
        <v>200</v>
      </c>
      <c r="W463" t="s">
        <v>36</v>
      </c>
    </row>
    <row r="464" spans="1:23" ht="17.5" hidden="1" customHeight="1" x14ac:dyDescent="0.4">
      <c r="A464" s="2">
        <v>92610</v>
      </c>
      <c r="B464" s="1">
        <f t="shared" si="52"/>
        <v>43646</v>
      </c>
      <c r="C464" t="s">
        <v>202</v>
      </c>
      <c r="D464" t="s">
        <v>24</v>
      </c>
      <c r="E464" t="s">
        <v>48</v>
      </c>
      <c r="F464" t="s">
        <v>111</v>
      </c>
      <c r="G464" t="s">
        <v>49</v>
      </c>
      <c r="H464" s="46">
        <v>4.01</v>
      </c>
      <c r="I464" s="46">
        <v>0</v>
      </c>
      <c r="J464" t="s">
        <v>62</v>
      </c>
      <c r="K464" s="2">
        <v>3</v>
      </c>
      <c r="L464" t="s">
        <v>94</v>
      </c>
      <c r="M464" t="s">
        <v>553</v>
      </c>
      <c r="N464" t="s">
        <v>199</v>
      </c>
      <c r="O464" t="s">
        <v>32</v>
      </c>
      <c r="P464" t="s">
        <v>33</v>
      </c>
      <c r="Q464" t="s">
        <v>34</v>
      </c>
      <c r="R464" s="1">
        <f t="shared" si="51"/>
        <v>40484</v>
      </c>
      <c r="T464" t="s">
        <v>34</v>
      </c>
      <c r="U464" s="2">
        <v>0</v>
      </c>
      <c r="V464" t="s">
        <v>200</v>
      </c>
      <c r="W464" t="s">
        <v>36</v>
      </c>
    </row>
    <row r="465" spans="1:23" ht="17.5" hidden="1" customHeight="1" x14ac:dyDescent="0.4">
      <c r="A465" s="2">
        <v>92610</v>
      </c>
      <c r="B465" s="1">
        <f t="shared" si="52"/>
        <v>43646</v>
      </c>
      <c r="C465" t="s">
        <v>202</v>
      </c>
      <c r="D465" t="s">
        <v>24</v>
      </c>
      <c r="E465" t="s">
        <v>48</v>
      </c>
      <c r="F465" t="s">
        <v>111</v>
      </c>
      <c r="G465" t="s">
        <v>49</v>
      </c>
      <c r="H465" s="46">
        <v>4.01</v>
      </c>
      <c r="I465" s="46">
        <v>0</v>
      </c>
      <c r="J465" t="s">
        <v>62</v>
      </c>
      <c r="K465" s="2">
        <v>3</v>
      </c>
      <c r="L465" t="s">
        <v>94</v>
      </c>
      <c r="M465" t="s">
        <v>553</v>
      </c>
      <c r="N465" t="s">
        <v>199</v>
      </c>
      <c r="O465" t="s">
        <v>32</v>
      </c>
      <c r="P465" t="s">
        <v>33</v>
      </c>
      <c r="Q465" t="s">
        <v>34</v>
      </c>
      <c r="R465" s="1">
        <f t="shared" si="51"/>
        <v>40484</v>
      </c>
      <c r="T465" t="s">
        <v>34</v>
      </c>
      <c r="U465" s="2">
        <v>0</v>
      </c>
      <c r="V465" t="s">
        <v>200</v>
      </c>
      <c r="W465" t="s">
        <v>36</v>
      </c>
    </row>
    <row r="466" spans="1:23" ht="17.5" hidden="1" customHeight="1" x14ac:dyDescent="0.4">
      <c r="A466" s="2">
        <v>92610</v>
      </c>
      <c r="B466" s="1">
        <f t="shared" si="52"/>
        <v>43646</v>
      </c>
      <c r="C466" t="s">
        <v>202</v>
      </c>
      <c r="D466" t="s">
        <v>24</v>
      </c>
      <c r="E466" t="s">
        <v>48</v>
      </c>
      <c r="F466" t="s">
        <v>111</v>
      </c>
      <c r="G466" t="s">
        <v>49</v>
      </c>
      <c r="H466" s="46">
        <v>4.01</v>
      </c>
      <c r="I466" s="46">
        <v>0</v>
      </c>
      <c r="J466" t="s">
        <v>62</v>
      </c>
      <c r="K466" s="2">
        <v>3</v>
      </c>
      <c r="L466" t="s">
        <v>94</v>
      </c>
      <c r="M466" t="s">
        <v>553</v>
      </c>
      <c r="N466" t="s">
        <v>199</v>
      </c>
      <c r="O466" t="s">
        <v>32</v>
      </c>
      <c r="P466" t="s">
        <v>33</v>
      </c>
      <c r="Q466" t="s">
        <v>34</v>
      </c>
      <c r="R466" s="1">
        <f t="shared" si="51"/>
        <v>40484</v>
      </c>
      <c r="T466" t="s">
        <v>34</v>
      </c>
      <c r="U466" s="2">
        <v>0</v>
      </c>
      <c r="V466" t="s">
        <v>200</v>
      </c>
      <c r="W466" t="s">
        <v>36</v>
      </c>
    </row>
    <row r="467" spans="1:23" ht="17.5" hidden="1" customHeight="1" x14ac:dyDescent="0.4">
      <c r="A467" s="2">
        <v>92610</v>
      </c>
      <c r="B467" s="1">
        <f t="shared" si="52"/>
        <v>43646</v>
      </c>
      <c r="C467" t="s">
        <v>202</v>
      </c>
      <c r="D467" t="s">
        <v>24</v>
      </c>
      <c r="E467" t="s">
        <v>48</v>
      </c>
      <c r="F467" t="s">
        <v>111</v>
      </c>
      <c r="G467" t="s">
        <v>49</v>
      </c>
      <c r="H467" s="46">
        <v>4.01</v>
      </c>
      <c r="I467" s="46">
        <v>0</v>
      </c>
      <c r="J467" t="s">
        <v>62</v>
      </c>
      <c r="K467" s="2">
        <v>3</v>
      </c>
      <c r="L467" t="s">
        <v>94</v>
      </c>
      <c r="M467" t="s">
        <v>553</v>
      </c>
      <c r="N467" t="s">
        <v>199</v>
      </c>
      <c r="O467" t="s">
        <v>32</v>
      </c>
      <c r="P467" t="s">
        <v>33</v>
      </c>
      <c r="Q467" t="s">
        <v>34</v>
      </c>
      <c r="R467" s="1">
        <f t="shared" si="51"/>
        <v>40484</v>
      </c>
      <c r="T467" t="s">
        <v>34</v>
      </c>
      <c r="U467" s="2">
        <v>0</v>
      </c>
      <c r="V467" t="s">
        <v>200</v>
      </c>
      <c r="W467" t="s">
        <v>36</v>
      </c>
    </row>
    <row r="468" spans="1:23" ht="17.5" hidden="1" customHeight="1" x14ac:dyDescent="0.4">
      <c r="A468" s="2">
        <v>92610</v>
      </c>
      <c r="B468" s="1">
        <f t="shared" si="52"/>
        <v>43646</v>
      </c>
      <c r="C468" t="s">
        <v>202</v>
      </c>
      <c r="D468" t="s">
        <v>24</v>
      </c>
      <c r="E468" t="s">
        <v>48</v>
      </c>
      <c r="F468" t="s">
        <v>111</v>
      </c>
      <c r="G468" t="s">
        <v>49</v>
      </c>
      <c r="H468" s="46">
        <v>4.01</v>
      </c>
      <c r="I468" s="46">
        <v>0</v>
      </c>
      <c r="J468" t="s">
        <v>62</v>
      </c>
      <c r="K468" s="2">
        <v>3</v>
      </c>
      <c r="L468" t="s">
        <v>94</v>
      </c>
      <c r="M468" t="s">
        <v>553</v>
      </c>
      <c r="N468" t="s">
        <v>199</v>
      </c>
      <c r="O468" t="s">
        <v>32</v>
      </c>
      <c r="P468" t="s">
        <v>33</v>
      </c>
      <c r="Q468" t="s">
        <v>34</v>
      </c>
      <c r="R468" s="1">
        <f t="shared" si="51"/>
        <v>40484</v>
      </c>
      <c r="T468" t="s">
        <v>34</v>
      </c>
      <c r="U468" s="2">
        <v>0</v>
      </c>
      <c r="V468" t="s">
        <v>200</v>
      </c>
      <c r="W468" t="s">
        <v>36</v>
      </c>
    </row>
    <row r="469" spans="1:23" ht="17.5" hidden="1" customHeight="1" x14ac:dyDescent="0.4">
      <c r="A469" s="2">
        <v>92610</v>
      </c>
      <c r="B469" s="1">
        <f t="shared" si="52"/>
        <v>43646</v>
      </c>
      <c r="C469" t="s">
        <v>202</v>
      </c>
      <c r="D469" t="s">
        <v>24</v>
      </c>
      <c r="E469" t="s">
        <v>48</v>
      </c>
      <c r="F469" t="s">
        <v>111</v>
      </c>
      <c r="G469" t="s">
        <v>49</v>
      </c>
      <c r="H469" s="46">
        <v>4.01</v>
      </c>
      <c r="I469" s="46">
        <v>0</v>
      </c>
      <c r="J469" t="s">
        <v>62</v>
      </c>
      <c r="K469" s="2">
        <v>3</v>
      </c>
      <c r="L469" t="s">
        <v>94</v>
      </c>
      <c r="M469" t="s">
        <v>553</v>
      </c>
      <c r="N469" t="s">
        <v>199</v>
      </c>
      <c r="O469" t="s">
        <v>32</v>
      </c>
      <c r="P469" t="s">
        <v>33</v>
      </c>
      <c r="Q469" t="s">
        <v>34</v>
      </c>
      <c r="R469" s="1">
        <f t="shared" si="51"/>
        <v>40484</v>
      </c>
      <c r="T469" t="s">
        <v>34</v>
      </c>
      <c r="U469" s="2">
        <v>0</v>
      </c>
      <c r="V469" t="s">
        <v>200</v>
      </c>
      <c r="W469" t="s">
        <v>36</v>
      </c>
    </row>
    <row r="470" spans="1:23" ht="17.5" hidden="1" customHeight="1" x14ac:dyDescent="0.4">
      <c r="A470" s="2">
        <v>92610</v>
      </c>
      <c r="B470" s="1">
        <f t="shared" si="52"/>
        <v>43646</v>
      </c>
      <c r="C470" t="s">
        <v>202</v>
      </c>
      <c r="D470" t="s">
        <v>24</v>
      </c>
      <c r="E470" t="s">
        <v>48</v>
      </c>
      <c r="F470" t="s">
        <v>111</v>
      </c>
      <c r="G470" t="s">
        <v>49</v>
      </c>
      <c r="H470" s="46">
        <v>4.01</v>
      </c>
      <c r="I470" s="46">
        <v>0</v>
      </c>
      <c r="J470" t="s">
        <v>62</v>
      </c>
      <c r="K470" s="2">
        <v>3</v>
      </c>
      <c r="L470" t="s">
        <v>94</v>
      </c>
      <c r="M470" t="s">
        <v>553</v>
      </c>
      <c r="N470" t="s">
        <v>199</v>
      </c>
      <c r="O470" t="s">
        <v>32</v>
      </c>
      <c r="P470" t="s">
        <v>33</v>
      </c>
      <c r="Q470" t="s">
        <v>34</v>
      </c>
      <c r="R470" s="1">
        <f t="shared" si="51"/>
        <v>40484</v>
      </c>
      <c r="T470" t="s">
        <v>34</v>
      </c>
      <c r="U470" s="2">
        <v>0</v>
      </c>
      <c r="V470" t="s">
        <v>200</v>
      </c>
      <c r="W470" t="s">
        <v>36</v>
      </c>
    </row>
    <row r="471" spans="1:23" ht="17.5" hidden="1" customHeight="1" x14ac:dyDescent="0.4">
      <c r="A471" s="2">
        <v>92610</v>
      </c>
      <c r="B471" s="1">
        <f t="shared" si="52"/>
        <v>43646</v>
      </c>
      <c r="C471" t="s">
        <v>202</v>
      </c>
      <c r="D471" t="s">
        <v>24</v>
      </c>
      <c r="E471" t="s">
        <v>48</v>
      </c>
      <c r="F471" t="s">
        <v>111</v>
      </c>
      <c r="G471" t="s">
        <v>49</v>
      </c>
      <c r="H471" s="46">
        <v>4.01</v>
      </c>
      <c r="I471" s="46">
        <v>0</v>
      </c>
      <c r="J471" t="s">
        <v>62</v>
      </c>
      <c r="K471" s="2">
        <v>3</v>
      </c>
      <c r="L471" t="s">
        <v>94</v>
      </c>
      <c r="M471" t="s">
        <v>553</v>
      </c>
      <c r="N471" t="s">
        <v>199</v>
      </c>
      <c r="O471" t="s">
        <v>32</v>
      </c>
      <c r="P471" t="s">
        <v>33</v>
      </c>
      <c r="Q471" t="s">
        <v>34</v>
      </c>
      <c r="R471" s="1">
        <f t="shared" si="51"/>
        <v>40484</v>
      </c>
      <c r="T471" t="s">
        <v>34</v>
      </c>
      <c r="U471" s="2">
        <v>0</v>
      </c>
      <c r="V471" t="s">
        <v>200</v>
      </c>
      <c r="W471" t="s">
        <v>36</v>
      </c>
    </row>
    <row r="472" spans="1:23" ht="17.5" hidden="1" customHeight="1" x14ac:dyDescent="0.4">
      <c r="A472" s="2">
        <v>92610</v>
      </c>
      <c r="B472" s="1">
        <f t="shared" si="52"/>
        <v>43646</v>
      </c>
      <c r="C472" t="s">
        <v>202</v>
      </c>
      <c r="D472" t="s">
        <v>24</v>
      </c>
      <c r="E472" t="s">
        <v>48</v>
      </c>
      <c r="F472" t="s">
        <v>111</v>
      </c>
      <c r="G472" t="s">
        <v>49</v>
      </c>
      <c r="H472" s="46">
        <v>4.01</v>
      </c>
      <c r="I472" s="46">
        <v>0</v>
      </c>
      <c r="J472" t="s">
        <v>62</v>
      </c>
      <c r="K472" s="2">
        <v>3</v>
      </c>
      <c r="L472" t="s">
        <v>94</v>
      </c>
      <c r="M472" t="s">
        <v>553</v>
      </c>
      <c r="N472" t="s">
        <v>199</v>
      </c>
      <c r="O472" t="s">
        <v>32</v>
      </c>
      <c r="P472" t="s">
        <v>33</v>
      </c>
      <c r="Q472" t="s">
        <v>34</v>
      </c>
      <c r="R472" s="1">
        <f t="shared" si="51"/>
        <v>40484</v>
      </c>
      <c r="T472" t="s">
        <v>34</v>
      </c>
      <c r="U472" s="2">
        <v>0</v>
      </c>
      <c r="V472" t="s">
        <v>200</v>
      </c>
      <c r="W472" t="s">
        <v>36</v>
      </c>
    </row>
    <row r="473" spans="1:23" ht="17.5" hidden="1" customHeight="1" x14ac:dyDescent="0.4">
      <c r="A473" s="2">
        <v>92610</v>
      </c>
      <c r="B473" s="1">
        <f t="shared" si="52"/>
        <v>43646</v>
      </c>
      <c r="C473" t="s">
        <v>202</v>
      </c>
      <c r="D473" t="s">
        <v>24</v>
      </c>
      <c r="E473" t="s">
        <v>48</v>
      </c>
      <c r="F473" t="s">
        <v>111</v>
      </c>
      <c r="G473" t="s">
        <v>49</v>
      </c>
      <c r="H473" s="46">
        <v>4.01</v>
      </c>
      <c r="I473" s="46">
        <v>0</v>
      </c>
      <c r="J473" t="s">
        <v>62</v>
      </c>
      <c r="K473" s="2">
        <v>3</v>
      </c>
      <c r="L473" t="s">
        <v>94</v>
      </c>
      <c r="M473" t="s">
        <v>553</v>
      </c>
      <c r="N473" t="s">
        <v>199</v>
      </c>
      <c r="O473" t="s">
        <v>32</v>
      </c>
      <c r="P473" t="s">
        <v>33</v>
      </c>
      <c r="Q473" t="s">
        <v>34</v>
      </c>
      <c r="R473" s="1">
        <f t="shared" si="51"/>
        <v>40484</v>
      </c>
      <c r="T473" t="s">
        <v>34</v>
      </c>
      <c r="U473" s="2">
        <v>0</v>
      </c>
      <c r="V473" t="s">
        <v>200</v>
      </c>
      <c r="W473" t="s">
        <v>36</v>
      </c>
    </row>
    <row r="474" spans="1:23" ht="17.5" hidden="1" customHeight="1" x14ac:dyDescent="0.4">
      <c r="A474" s="2">
        <v>92610</v>
      </c>
      <c r="B474" s="1">
        <f t="shared" si="52"/>
        <v>43646</v>
      </c>
      <c r="C474" t="s">
        <v>202</v>
      </c>
      <c r="D474" t="s">
        <v>24</v>
      </c>
      <c r="E474" t="s">
        <v>48</v>
      </c>
      <c r="F474" t="s">
        <v>111</v>
      </c>
      <c r="G474" t="s">
        <v>49</v>
      </c>
      <c r="H474" s="46">
        <v>4.01</v>
      </c>
      <c r="I474" s="46">
        <v>0</v>
      </c>
      <c r="J474" t="s">
        <v>62</v>
      </c>
      <c r="K474" s="2">
        <v>3</v>
      </c>
      <c r="L474" t="s">
        <v>94</v>
      </c>
      <c r="M474" t="s">
        <v>553</v>
      </c>
      <c r="N474" t="s">
        <v>199</v>
      </c>
      <c r="O474" t="s">
        <v>32</v>
      </c>
      <c r="P474" t="s">
        <v>33</v>
      </c>
      <c r="Q474" t="s">
        <v>34</v>
      </c>
      <c r="R474" s="1">
        <f t="shared" si="51"/>
        <v>40484</v>
      </c>
      <c r="T474" t="s">
        <v>34</v>
      </c>
      <c r="U474" s="2">
        <v>0</v>
      </c>
      <c r="V474" t="s">
        <v>200</v>
      </c>
      <c r="W474" t="s">
        <v>36</v>
      </c>
    </row>
    <row r="475" spans="1:23" ht="17.5" hidden="1" customHeight="1" x14ac:dyDescent="0.4">
      <c r="A475" s="2">
        <v>92610</v>
      </c>
      <c r="B475" s="1">
        <f t="shared" si="52"/>
        <v>43646</v>
      </c>
      <c r="C475" t="s">
        <v>202</v>
      </c>
      <c r="D475" t="s">
        <v>24</v>
      </c>
      <c r="E475" t="s">
        <v>48</v>
      </c>
      <c r="F475" t="s">
        <v>111</v>
      </c>
      <c r="G475" t="s">
        <v>49</v>
      </c>
      <c r="H475" s="46">
        <v>4.01</v>
      </c>
      <c r="I475" s="46">
        <v>0</v>
      </c>
      <c r="J475" t="s">
        <v>62</v>
      </c>
      <c r="K475" s="2">
        <v>3</v>
      </c>
      <c r="L475" t="s">
        <v>94</v>
      </c>
      <c r="M475" t="s">
        <v>553</v>
      </c>
      <c r="N475" t="s">
        <v>199</v>
      </c>
      <c r="O475" t="s">
        <v>32</v>
      </c>
      <c r="P475" t="s">
        <v>33</v>
      </c>
      <c r="Q475" t="s">
        <v>34</v>
      </c>
      <c r="R475" s="1">
        <f t="shared" si="51"/>
        <v>40484</v>
      </c>
      <c r="T475" t="s">
        <v>34</v>
      </c>
      <c r="U475" s="2">
        <v>0</v>
      </c>
      <c r="V475" t="s">
        <v>200</v>
      </c>
      <c r="W475" t="s">
        <v>36</v>
      </c>
    </row>
    <row r="476" spans="1:23" ht="17.5" hidden="1" customHeight="1" x14ac:dyDescent="0.4">
      <c r="A476" s="2">
        <v>92610</v>
      </c>
      <c r="B476" s="1">
        <f t="shared" si="52"/>
        <v>43646</v>
      </c>
      <c r="C476" t="s">
        <v>202</v>
      </c>
      <c r="D476" t="s">
        <v>24</v>
      </c>
      <c r="E476" t="s">
        <v>48</v>
      </c>
      <c r="F476" t="s">
        <v>111</v>
      </c>
      <c r="G476" t="s">
        <v>49</v>
      </c>
      <c r="H476" s="46">
        <v>4.01</v>
      </c>
      <c r="I476" s="46">
        <v>0</v>
      </c>
      <c r="J476" t="s">
        <v>62</v>
      </c>
      <c r="K476" s="2">
        <v>3</v>
      </c>
      <c r="L476" t="s">
        <v>94</v>
      </c>
      <c r="M476" t="s">
        <v>553</v>
      </c>
      <c r="N476" t="s">
        <v>199</v>
      </c>
      <c r="O476" t="s">
        <v>32</v>
      </c>
      <c r="P476" t="s">
        <v>33</v>
      </c>
      <c r="Q476" t="s">
        <v>34</v>
      </c>
      <c r="R476" s="1">
        <f t="shared" si="51"/>
        <v>40484</v>
      </c>
      <c r="T476" t="s">
        <v>34</v>
      </c>
      <c r="U476" s="2">
        <v>0</v>
      </c>
      <c r="V476" t="s">
        <v>200</v>
      </c>
      <c r="W476" t="s">
        <v>36</v>
      </c>
    </row>
    <row r="477" spans="1:23" ht="17.5" hidden="1" customHeight="1" x14ac:dyDescent="0.4">
      <c r="A477" s="2">
        <v>92610</v>
      </c>
      <c r="B477" s="1">
        <f t="shared" si="52"/>
        <v>43646</v>
      </c>
      <c r="C477" t="s">
        <v>202</v>
      </c>
      <c r="D477" t="s">
        <v>24</v>
      </c>
      <c r="E477" t="s">
        <v>48</v>
      </c>
      <c r="F477" t="s">
        <v>111</v>
      </c>
      <c r="G477" t="s">
        <v>49</v>
      </c>
      <c r="H477" s="46">
        <v>4.01</v>
      </c>
      <c r="I477" s="46">
        <v>0</v>
      </c>
      <c r="J477" t="s">
        <v>62</v>
      </c>
      <c r="K477" s="2">
        <v>3</v>
      </c>
      <c r="L477" t="s">
        <v>94</v>
      </c>
      <c r="M477" t="s">
        <v>553</v>
      </c>
      <c r="N477" t="s">
        <v>199</v>
      </c>
      <c r="O477" t="s">
        <v>32</v>
      </c>
      <c r="P477" t="s">
        <v>33</v>
      </c>
      <c r="Q477" t="s">
        <v>34</v>
      </c>
      <c r="R477" s="1">
        <f t="shared" si="51"/>
        <v>40484</v>
      </c>
      <c r="T477" t="s">
        <v>34</v>
      </c>
      <c r="U477" s="2">
        <v>0</v>
      </c>
      <c r="V477" t="s">
        <v>200</v>
      </c>
      <c r="W477" t="s">
        <v>36</v>
      </c>
    </row>
    <row r="478" spans="1:23" ht="17.5" hidden="1" customHeight="1" x14ac:dyDescent="0.4">
      <c r="A478" s="2">
        <v>92610</v>
      </c>
      <c r="B478" s="1">
        <f t="shared" si="52"/>
        <v>43646</v>
      </c>
      <c r="C478" t="s">
        <v>202</v>
      </c>
      <c r="D478" t="s">
        <v>24</v>
      </c>
      <c r="E478" t="s">
        <v>48</v>
      </c>
      <c r="F478" t="s">
        <v>111</v>
      </c>
      <c r="G478" t="s">
        <v>49</v>
      </c>
      <c r="H478" s="46">
        <v>4.01</v>
      </c>
      <c r="I478" s="46">
        <v>0</v>
      </c>
      <c r="J478" t="s">
        <v>62</v>
      </c>
      <c r="K478" s="2">
        <v>3</v>
      </c>
      <c r="L478" t="s">
        <v>94</v>
      </c>
      <c r="M478" t="s">
        <v>553</v>
      </c>
      <c r="N478" t="s">
        <v>199</v>
      </c>
      <c r="O478" t="s">
        <v>32</v>
      </c>
      <c r="P478" t="s">
        <v>33</v>
      </c>
      <c r="Q478" t="s">
        <v>34</v>
      </c>
      <c r="R478" s="1">
        <f t="shared" si="51"/>
        <v>40484</v>
      </c>
      <c r="T478" t="s">
        <v>34</v>
      </c>
      <c r="U478" s="2">
        <v>0</v>
      </c>
      <c r="V478" t="s">
        <v>200</v>
      </c>
      <c r="W478" t="s">
        <v>36</v>
      </c>
    </row>
    <row r="479" spans="1:23" ht="17.5" hidden="1" customHeight="1" x14ac:dyDescent="0.4">
      <c r="A479" s="2">
        <v>92610</v>
      </c>
      <c r="B479" s="1">
        <f t="shared" si="52"/>
        <v>43646</v>
      </c>
      <c r="C479" t="s">
        <v>202</v>
      </c>
      <c r="D479" t="s">
        <v>24</v>
      </c>
      <c r="E479" t="s">
        <v>48</v>
      </c>
      <c r="F479" t="s">
        <v>111</v>
      </c>
      <c r="G479" t="s">
        <v>49</v>
      </c>
      <c r="H479" s="46">
        <v>4.01</v>
      </c>
      <c r="I479" s="46">
        <v>0</v>
      </c>
      <c r="J479" t="s">
        <v>62</v>
      </c>
      <c r="K479" s="2">
        <v>3</v>
      </c>
      <c r="L479" t="s">
        <v>94</v>
      </c>
      <c r="M479" t="s">
        <v>553</v>
      </c>
      <c r="N479" t="s">
        <v>199</v>
      </c>
      <c r="O479" t="s">
        <v>32</v>
      </c>
      <c r="P479" t="s">
        <v>33</v>
      </c>
      <c r="Q479" t="s">
        <v>34</v>
      </c>
      <c r="R479" s="1">
        <f t="shared" si="51"/>
        <v>40484</v>
      </c>
      <c r="T479" t="s">
        <v>34</v>
      </c>
      <c r="U479" s="2">
        <v>0</v>
      </c>
      <c r="V479" t="s">
        <v>200</v>
      </c>
      <c r="W479" t="s">
        <v>36</v>
      </c>
    </row>
    <row r="480" spans="1:23" ht="17.5" hidden="1" customHeight="1" x14ac:dyDescent="0.4">
      <c r="A480" s="2">
        <v>92610</v>
      </c>
      <c r="B480" s="1">
        <f t="shared" si="52"/>
        <v>43646</v>
      </c>
      <c r="C480" t="s">
        <v>202</v>
      </c>
      <c r="D480" t="s">
        <v>24</v>
      </c>
      <c r="E480" t="s">
        <v>48</v>
      </c>
      <c r="F480" t="s">
        <v>111</v>
      </c>
      <c r="G480" t="s">
        <v>49</v>
      </c>
      <c r="H480" s="46">
        <v>4.01</v>
      </c>
      <c r="I480" s="46">
        <v>0</v>
      </c>
      <c r="J480" t="s">
        <v>62</v>
      </c>
      <c r="K480" s="2">
        <v>3</v>
      </c>
      <c r="L480" t="s">
        <v>94</v>
      </c>
      <c r="M480" t="s">
        <v>553</v>
      </c>
      <c r="N480" t="s">
        <v>199</v>
      </c>
      <c r="O480" t="s">
        <v>32</v>
      </c>
      <c r="P480" t="s">
        <v>33</v>
      </c>
      <c r="Q480" t="s">
        <v>34</v>
      </c>
      <c r="R480" s="1">
        <f t="shared" si="51"/>
        <v>40484</v>
      </c>
      <c r="T480" t="s">
        <v>34</v>
      </c>
      <c r="U480" s="2">
        <v>0</v>
      </c>
      <c r="V480" t="s">
        <v>200</v>
      </c>
      <c r="W480" t="s">
        <v>36</v>
      </c>
    </row>
    <row r="481" spans="1:23" ht="17.5" hidden="1" customHeight="1" x14ac:dyDescent="0.4">
      <c r="A481" s="2">
        <v>92610</v>
      </c>
      <c r="B481" s="1">
        <f t="shared" si="52"/>
        <v>43646</v>
      </c>
      <c r="C481" t="s">
        <v>202</v>
      </c>
      <c r="D481" t="s">
        <v>24</v>
      </c>
      <c r="E481" t="s">
        <v>48</v>
      </c>
      <c r="F481" t="s">
        <v>111</v>
      </c>
      <c r="G481" t="s">
        <v>49</v>
      </c>
      <c r="H481" s="46">
        <v>4.01</v>
      </c>
      <c r="I481" s="46">
        <v>0</v>
      </c>
      <c r="J481" t="s">
        <v>62</v>
      </c>
      <c r="K481" s="2">
        <v>3</v>
      </c>
      <c r="L481" t="s">
        <v>94</v>
      </c>
      <c r="M481" t="s">
        <v>553</v>
      </c>
      <c r="N481" t="s">
        <v>199</v>
      </c>
      <c r="O481" t="s">
        <v>32</v>
      </c>
      <c r="P481" t="s">
        <v>33</v>
      </c>
      <c r="Q481" t="s">
        <v>34</v>
      </c>
      <c r="R481" s="1">
        <f t="shared" si="51"/>
        <v>40484</v>
      </c>
      <c r="T481" t="s">
        <v>34</v>
      </c>
      <c r="U481" s="2">
        <v>0</v>
      </c>
      <c r="V481" t="s">
        <v>200</v>
      </c>
      <c r="W481" t="s">
        <v>36</v>
      </c>
    </row>
    <row r="482" spans="1:23" ht="17.5" hidden="1" customHeight="1" x14ac:dyDescent="0.4">
      <c r="A482" s="2">
        <v>92610</v>
      </c>
      <c r="B482" s="1">
        <f t="shared" si="52"/>
        <v>43646</v>
      </c>
      <c r="C482" t="s">
        <v>202</v>
      </c>
      <c r="D482" t="s">
        <v>24</v>
      </c>
      <c r="E482" t="s">
        <v>48</v>
      </c>
      <c r="F482" t="s">
        <v>111</v>
      </c>
      <c r="G482" t="s">
        <v>49</v>
      </c>
      <c r="H482" s="46">
        <v>10.41</v>
      </c>
      <c r="I482" s="46">
        <v>0</v>
      </c>
      <c r="J482" t="s">
        <v>62</v>
      </c>
      <c r="K482" s="2">
        <v>3</v>
      </c>
      <c r="L482" t="s">
        <v>94</v>
      </c>
      <c r="M482" t="s">
        <v>553</v>
      </c>
      <c r="N482" t="s">
        <v>199</v>
      </c>
      <c r="O482" t="s">
        <v>32</v>
      </c>
      <c r="P482" t="s">
        <v>33</v>
      </c>
      <c r="Q482" t="s">
        <v>34</v>
      </c>
      <c r="R482" s="1">
        <f t="shared" si="51"/>
        <v>40484</v>
      </c>
      <c r="T482" t="s">
        <v>34</v>
      </c>
      <c r="U482" s="2">
        <v>0</v>
      </c>
      <c r="V482" t="s">
        <v>200</v>
      </c>
      <c r="W482" t="s">
        <v>36</v>
      </c>
    </row>
    <row r="483" spans="1:23" ht="17.5" hidden="1" customHeight="1" x14ac:dyDescent="0.4">
      <c r="A483" s="2">
        <v>92610</v>
      </c>
      <c r="B483" s="1">
        <f t="shared" si="52"/>
        <v>43646</v>
      </c>
      <c r="C483" t="s">
        <v>202</v>
      </c>
      <c r="D483" t="s">
        <v>24</v>
      </c>
      <c r="E483" t="s">
        <v>48</v>
      </c>
      <c r="F483" t="s">
        <v>111</v>
      </c>
      <c r="G483" t="s">
        <v>49</v>
      </c>
      <c r="H483" s="46">
        <v>10.41</v>
      </c>
      <c r="I483" s="46">
        <v>0</v>
      </c>
      <c r="J483" t="s">
        <v>62</v>
      </c>
      <c r="K483" s="2">
        <v>3</v>
      </c>
      <c r="L483" t="s">
        <v>94</v>
      </c>
      <c r="M483" t="s">
        <v>553</v>
      </c>
      <c r="N483" t="s">
        <v>199</v>
      </c>
      <c r="O483" t="s">
        <v>32</v>
      </c>
      <c r="P483" t="s">
        <v>33</v>
      </c>
      <c r="Q483" t="s">
        <v>34</v>
      </c>
      <c r="R483" s="1">
        <f t="shared" si="51"/>
        <v>40484</v>
      </c>
      <c r="T483" t="s">
        <v>34</v>
      </c>
      <c r="U483" s="2">
        <v>0</v>
      </c>
      <c r="V483" t="s">
        <v>200</v>
      </c>
      <c r="W483" t="s">
        <v>36</v>
      </c>
    </row>
    <row r="484" spans="1:23" ht="17.5" hidden="1" customHeight="1" x14ac:dyDescent="0.4">
      <c r="A484" s="2">
        <v>92610</v>
      </c>
      <c r="B484" s="1">
        <f t="shared" si="52"/>
        <v>43646</v>
      </c>
      <c r="C484" t="s">
        <v>202</v>
      </c>
      <c r="D484" t="s">
        <v>24</v>
      </c>
      <c r="E484" t="s">
        <v>48</v>
      </c>
      <c r="F484" t="s">
        <v>111</v>
      </c>
      <c r="G484" t="s">
        <v>49</v>
      </c>
      <c r="H484" s="46">
        <v>10.41</v>
      </c>
      <c r="I484" s="46">
        <v>0</v>
      </c>
      <c r="J484" t="s">
        <v>62</v>
      </c>
      <c r="K484" s="2">
        <v>3</v>
      </c>
      <c r="L484" t="s">
        <v>94</v>
      </c>
      <c r="M484" t="s">
        <v>553</v>
      </c>
      <c r="N484" t="s">
        <v>199</v>
      </c>
      <c r="O484" t="s">
        <v>32</v>
      </c>
      <c r="P484" t="s">
        <v>33</v>
      </c>
      <c r="Q484" t="s">
        <v>34</v>
      </c>
      <c r="R484" s="1">
        <f t="shared" si="51"/>
        <v>40484</v>
      </c>
      <c r="T484" t="s">
        <v>34</v>
      </c>
      <c r="U484" s="2">
        <v>0</v>
      </c>
      <c r="V484" t="s">
        <v>200</v>
      </c>
      <c r="W484" t="s">
        <v>36</v>
      </c>
    </row>
    <row r="485" spans="1:23" ht="17.5" hidden="1" customHeight="1" x14ac:dyDescent="0.4">
      <c r="A485" s="2">
        <v>92610</v>
      </c>
      <c r="B485" s="1">
        <f t="shared" si="52"/>
        <v>43646</v>
      </c>
      <c r="C485" t="s">
        <v>202</v>
      </c>
      <c r="D485" t="s">
        <v>24</v>
      </c>
      <c r="E485" t="s">
        <v>48</v>
      </c>
      <c r="F485" t="s">
        <v>111</v>
      </c>
      <c r="G485" t="s">
        <v>49</v>
      </c>
      <c r="H485" s="46">
        <v>12.03</v>
      </c>
      <c r="I485" s="46">
        <v>0</v>
      </c>
      <c r="J485" t="s">
        <v>62</v>
      </c>
      <c r="K485" s="2">
        <v>3</v>
      </c>
      <c r="L485" t="s">
        <v>94</v>
      </c>
      <c r="M485" t="s">
        <v>553</v>
      </c>
      <c r="N485" t="s">
        <v>199</v>
      </c>
      <c r="O485" t="s">
        <v>32</v>
      </c>
      <c r="P485" t="s">
        <v>33</v>
      </c>
      <c r="Q485" t="s">
        <v>34</v>
      </c>
      <c r="R485" s="1">
        <f t="shared" si="51"/>
        <v>40484</v>
      </c>
      <c r="T485" t="s">
        <v>34</v>
      </c>
      <c r="U485" s="2">
        <v>0</v>
      </c>
      <c r="V485" t="s">
        <v>200</v>
      </c>
      <c r="W485" t="s">
        <v>36</v>
      </c>
    </row>
    <row r="486" spans="1:23" ht="17.5" hidden="1" customHeight="1" x14ac:dyDescent="0.4">
      <c r="A486" s="2">
        <v>92610</v>
      </c>
      <c r="B486" s="1">
        <f t="shared" si="52"/>
        <v>43646</v>
      </c>
      <c r="C486" t="s">
        <v>202</v>
      </c>
      <c r="D486" t="s">
        <v>24</v>
      </c>
      <c r="E486" t="s">
        <v>48</v>
      </c>
      <c r="F486" t="s">
        <v>111</v>
      </c>
      <c r="G486" t="s">
        <v>49</v>
      </c>
      <c r="H486" s="46">
        <v>0.08</v>
      </c>
      <c r="I486" s="46">
        <v>0</v>
      </c>
      <c r="J486" t="s">
        <v>62</v>
      </c>
      <c r="K486" s="2">
        <v>3</v>
      </c>
      <c r="L486" t="s">
        <v>94</v>
      </c>
      <c r="M486" t="s">
        <v>553</v>
      </c>
      <c r="N486" t="s">
        <v>199</v>
      </c>
      <c r="O486" t="s">
        <v>32</v>
      </c>
      <c r="P486" t="s">
        <v>46</v>
      </c>
      <c r="Q486" t="s">
        <v>34</v>
      </c>
      <c r="R486" s="1">
        <f t="shared" si="51"/>
        <v>40484</v>
      </c>
      <c r="T486" t="s">
        <v>34</v>
      </c>
      <c r="U486" s="2">
        <v>0</v>
      </c>
      <c r="V486" t="s">
        <v>200</v>
      </c>
      <c r="W486" t="s">
        <v>36</v>
      </c>
    </row>
    <row r="487" spans="1:23" ht="17.5" hidden="1" customHeight="1" x14ac:dyDescent="0.4">
      <c r="A487" s="2">
        <v>92610</v>
      </c>
      <c r="B487" s="1">
        <f t="shared" si="52"/>
        <v>43646</v>
      </c>
      <c r="C487" t="s">
        <v>202</v>
      </c>
      <c r="D487" t="s">
        <v>24</v>
      </c>
      <c r="E487" t="s">
        <v>48</v>
      </c>
      <c r="F487" t="s">
        <v>111</v>
      </c>
      <c r="G487" t="s">
        <v>49</v>
      </c>
      <c r="H487" s="46">
        <v>0.08</v>
      </c>
      <c r="I487" s="46">
        <v>0</v>
      </c>
      <c r="J487" t="s">
        <v>62</v>
      </c>
      <c r="K487" s="2">
        <v>3</v>
      </c>
      <c r="L487" t="s">
        <v>94</v>
      </c>
      <c r="M487" t="s">
        <v>553</v>
      </c>
      <c r="N487" t="s">
        <v>199</v>
      </c>
      <c r="O487" t="s">
        <v>32</v>
      </c>
      <c r="P487" t="s">
        <v>46</v>
      </c>
      <c r="Q487" t="s">
        <v>34</v>
      </c>
      <c r="R487" s="1">
        <f t="shared" ref="R487:R518" si="53">DATE(2010,11,2)</f>
        <v>40484</v>
      </c>
      <c r="T487" t="s">
        <v>34</v>
      </c>
      <c r="U487" s="2">
        <v>0</v>
      </c>
      <c r="V487" t="s">
        <v>200</v>
      </c>
      <c r="W487" t="s">
        <v>36</v>
      </c>
    </row>
    <row r="488" spans="1:23" ht="17.5" hidden="1" customHeight="1" x14ac:dyDescent="0.4">
      <c r="A488" s="2">
        <v>92610</v>
      </c>
      <c r="B488" s="1">
        <f t="shared" si="52"/>
        <v>43646</v>
      </c>
      <c r="C488" t="s">
        <v>202</v>
      </c>
      <c r="D488" t="s">
        <v>24</v>
      </c>
      <c r="E488" t="s">
        <v>48</v>
      </c>
      <c r="F488" t="s">
        <v>111</v>
      </c>
      <c r="G488" t="s">
        <v>49</v>
      </c>
      <c r="H488" s="46">
        <v>0.08</v>
      </c>
      <c r="I488" s="46">
        <v>0</v>
      </c>
      <c r="J488" t="s">
        <v>62</v>
      </c>
      <c r="K488" s="2">
        <v>3</v>
      </c>
      <c r="L488" t="s">
        <v>94</v>
      </c>
      <c r="M488" t="s">
        <v>553</v>
      </c>
      <c r="N488" t="s">
        <v>199</v>
      </c>
      <c r="O488" t="s">
        <v>32</v>
      </c>
      <c r="P488" t="s">
        <v>46</v>
      </c>
      <c r="Q488" t="s">
        <v>34</v>
      </c>
      <c r="R488" s="1">
        <f t="shared" si="53"/>
        <v>40484</v>
      </c>
      <c r="T488" t="s">
        <v>34</v>
      </c>
      <c r="U488" s="2">
        <v>0</v>
      </c>
      <c r="V488" t="s">
        <v>200</v>
      </c>
      <c r="W488" t="s">
        <v>36</v>
      </c>
    </row>
    <row r="489" spans="1:23" ht="17.5" hidden="1" customHeight="1" x14ac:dyDescent="0.4">
      <c r="A489" s="2">
        <v>92610</v>
      </c>
      <c r="B489" s="1">
        <f t="shared" si="52"/>
        <v>43646</v>
      </c>
      <c r="C489" t="s">
        <v>202</v>
      </c>
      <c r="D489" t="s">
        <v>24</v>
      </c>
      <c r="E489" t="s">
        <v>48</v>
      </c>
      <c r="F489" t="s">
        <v>111</v>
      </c>
      <c r="G489" t="s">
        <v>49</v>
      </c>
      <c r="H489" s="46">
        <v>0.08</v>
      </c>
      <c r="I489" s="46">
        <v>0</v>
      </c>
      <c r="J489" t="s">
        <v>62</v>
      </c>
      <c r="K489" s="2">
        <v>3</v>
      </c>
      <c r="L489" t="s">
        <v>94</v>
      </c>
      <c r="M489" t="s">
        <v>553</v>
      </c>
      <c r="N489" t="s">
        <v>199</v>
      </c>
      <c r="O489" t="s">
        <v>32</v>
      </c>
      <c r="P489" t="s">
        <v>46</v>
      </c>
      <c r="Q489" t="s">
        <v>34</v>
      </c>
      <c r="R489" s="1">
        <f t="shared" si="53"/>
        <v>40484</v>
      </c>
      <c r="T489" t="s">
        <v>34</v>
      </c>
      <c r="U489" s="2">
        <v>0</v>
      </c>
      <c r="V489" t="s">
        <v>200</v>
      </c>
      <c r="W489" t="s">
        <v>36</v>
      </c>
    </row>
    <row r="490" spans="1:23" ht="17.5" hidden="1" customHeight="1" x14ac:dyDescent="0.4">
      <c r="A490" s="2">
        <v>92610</v>
      </c>
      <c r="B490" s="1">
        <f t="shared" si="52"/>
        <v>43646</v>
      </c>
      <c r="C490" t="s">
        <v>202</v>
      </c>
      <c r="D490" t="s">
        <v>24</v>
      </c>
      <c r="E490" t="s">
        <v>48</v>
      </c>
      <c r="F490" t="s">
        <v>111</v>
      </c>
      <c r="G490" t="s">
        <v>49</v>
      </c>
      <c r="H490" s="46">
        <v>0.08</v>
      </c>
      <c r="I490" s="46">
        <v>0</v>
      </c>
      <c r="J490" t="s">
        <v>62</v>
      </c>
      <c r="K490" s="2">
        <v>3</v>
      </c>
      <c r="L490" t="s">
        <v>94</v>
      </c>
      <c r="M490" t="s">
        <v>553</v>
      </c>
      <c r="N490" t="s">
        <v>199</v>
      </c>
      <c r="O490" t="s">
        <v>32</v>
      </c>
      <c r="P490" t="s">
        <v>46</v>
      </c>
      <c r="Q490" t="s">
        <v>34</v>
      </c>
      <c r="R490" s="1">
        <f t="shared" si="53"/>
        <v>40484</v>
      </c>
      <c r="T490" t="s">
        <v>34</v>
      </c>
      <c r="U490" s="2">
        <v>0</v>
      </c>
      <c r="V490" t="s">
        <v>200</v>
      </c>
      <c r="W490" t="s">
        <v>36</v>
      </c>
    </row>
    <row r="491" spans="1:23" ht="17.5" hidden="1" customHeight="1" x14ac:dyDescent="0.4">
      <c r="A491" s="2">
        <v>92610</v>
      </c>
      <c r="B491" s="1">
        <f t="shared" si="52"/>
        <v>43646</v>
      </c>
      <c r="C491" t="s">
        <v>202</v>
      </c>
      <c r="D491" t="s">
        <v>24</v>
      </c>
      <c r="E491" t="s">
        <v>48</v>
      </c>
      <c r="F491" t="s">
        <v>111</v>
      </c>
      <c r="G491" t="s">
        <v>49</v>
      </c>
      <c r="H491" s="46">
        <v>0.08</v>
      </c>
      <c r="I491" s="46">
        <v>0</v>
      </c>
      <c r="J491" t="s">
        <v>62</v>
      </c>
      <c r="K491" s="2">
        <v>3</v>
      </c>
      <c r="L491" t="s">
        <v>94</v>
      </c>
      <c r="M491" t="s">
        <v>553</v>
      </c>
      <c r="N491" t="s">
        <v>199</v>
      </c>
      <c r="O491" t="s">
        <v>32</v>
      </c>
      <c r="P491" t="s">
        <v>46</v>
      </c>
      <c r="Q491" t="s">
        <v>34</v>
      </c>
      <c r="R491" s="1">
        <f t="shared" si="53"/>
        <v>40484</v>
      </c>
      <c r="T491" t="s">
        <v>34</v>
      </c>
      <c r="U491" s="2">
        <v>0</v>
      </c>
      <c r="V491" t="s">
        <v>200</v>
      </c>
      <c r="W491" t="s">
        <v>36</v>
      </c>
    </row>
    <row r="492" spans="1:23" ht="17.5" hidden="1" customHeight="1" x14ac:dyDescent="0.4">
      <c r="A492" s="2">
        <v>92610</v>
      </c>
      <c r="B492" s="1">
        <f t="shared" ref="B492:B523" si="54">DATE(2019,6,30)</f>
        <v>43646</v>
      </c>
      <c r="C492" t="s">
        <v>202</v>
      </c>
      <c r="D492" t="s">
        <v>24</v>
      </c>
      <c r="E492" t="s">
        <v>48</v>
      </c>
      <c r="F492" t="s">
        <v>111</v>
      </c>
      <c r="G492" t="s">
        <v>49</v>
      </c>
      <c r="H492" s="46">
        <v>0.08</v>
      </c>
      <c r="I492" s="46">
        <v>0</v>
      </c>
      <c r="J492" t="s">
        <v>62</v>
      </c>
      <c r="K492" s="2">
        <v>3</v>
      </c>
      <c r="L492" t="s">
        <v>94</v>
      </c>
      <c r="M492" t="s">
        <v>553</v>
      </c>
      <c r="N492" t="s">
        <v>199</v>
      </c>
      <c r="O492" t="s">
        <v>32</v>
      </c>
      <c r="P492" t="s">
        <v>46</v>
      </c>
      <c r="Q492" t="s">
        <v>34</v>
      </c>
      <c r="R492" s="1">
        <f t="shared" si="53"/>
        <v>40484</v>
      </c>
      <c r="T492" t="s">
        <v>34</v>
      </c>
      <c r="U492" s="2">
        <v>0</v>
      </c>
      <c r="V492" t="s">
        <v>200</v>
      </c>
      <c r="W492" t="s">
        <v>36</v>
      </c>
    </row>
    <row r="493" spans="1:23" ht="17.5" hidden="1" customHeight="1" x14ac:dyDescent="0.4">
      <c r="A493" s="2">
        <v>92610</v>
      </c>
      <c r="B493" s="1">
        <f t="shared" si="54"/>
        <v>43646</v>
      </c>
      <c r="C493" t="s">
        <v>202</v>
      </c>
      <c r="D493" t="s">
        <v>24</v>
      </c>
      <c r="E493" t="s">
        <v>48</v>
      </c>
      <c r="F493" t="s">
        <v>111</v>
      </c>
      <c r="G493" t="s">
        <v>49</v>
      </c>
      <c r="H493" s="46">
        <v>0.08</v>
      </c>
      <c r="I493" s="46">
        <v>0</v>
      </c>
      <c r="J493" t="s">
        <v>62</v>
      </c>
      <c r="K493" s="2">
        <v>3</v>
      </c>
      <c r="L493" t="s">
        <v>94</v>
      </c>
      <c r="M493" t="s">
        <v>553</v>
      </c>
      <c r="N493" t="s">
        <v>199</v>
      </c>
      <c r="O493" t="s">
        <v>32</v>
      </c>
      <c r="P493" t="s">
        <v>46</v>
      </c>
      <c r="Q493" t="s">
        <v>34</v>
      </c>
      <c r="R493" s="1">
        <f t="shared" si="53"/>
        <v>40484</v>
      </c>
      <c r="T493" t="s">
        <v>34</v>
      </c>
      <c r="U493" s="2">
        <v>0</v>
      </c>
      <c r="V493" t="s">
        <v>200</v>
      </c>
      <c r="W493" t="s">
        <v>36</v>
      </c>
    </row>
    <row r="494" spans="1:23" ht="17.5" hidden="1" customHeight="1" x14ac:dyDescent="0.4">
      <c r="A494" s="2">
        <v>92610</v>
      </c>
      <c r="B494" s="1">
        <f t="shared" si="54"/>
        <v>43646</v>
      </c>
      <c r="C494" t="s">
        <v>202</v>
      </c>
      <c r="D494" t="s">
        <v>24</v>
      </c>
      <c r="E494" t="s">
        <v>48</v>
      </c>
      <c r="F494" t="s">
        <v>111</v>
      </c>
      <c r="G494" t="s">
        <v>49</v>
      </c>
      <c r="H494" s="46">
        <v>0.08</v>
      </c>
      <c r="I494" s="46">
        <v>0</v>
      </c>
      <c r="J494" t="s">
        <v>62</v>
      </c>
      <c r="K494" s="2">
        <v>3</v>
      </c>
      <c r="L494" t="s">
        <v>94</v>
      </c>
      <c r="M494" t="s">
        <v>553</v>
      </c>
      <c r="N494" t="s">
        <v>199</v>
      </c>
      <c r="O494" t="s">
        <v>32</v>
      </c>
      <c r="P494" t="s">
        <v>46</v>
      </c>
      <c r="Q494" t="s">
        <v>34</v>
      </c>
      <c r="R494" s="1">
        <f t="shared" si="53"/>
        <v>40484</v>
      </c>
      <c r="T494" t="s">
        <v>34</v>
      </c>
      <c r="U494" s="2">
        <v>0</v>
      </c>
      <c r="V494" t="s">
        <v>200</v>
      </c>
      <c r="W494" t="s">
        <v>36</v>
      </c>
    </row>
    <row r="495" spans="1:23" ht="17.5" hidden="1" customHeight="1" x14ac:dyDescent="0.4">
      <c r="A495" s="2">
        <v>92610</v>
      </c>
      <c r="B495" s="1">
        <f t="shared" si="54"/>
        <v>43646</v>
      </c>
      <c r="C495" t="s">
        <v>202</v>
      </c>
      <c r="D495" t="s">
        <v>24</v>
      </c>
      <c r="E495" t="s">
        <v>48</v>
      </c>
      <c r="F495" t="s">
        <v>111</v>
      </c>
      <c r="G495" t="s">
        <v>49</v>
      </c>
      <c r="H495" s="46">
        <v>0.08</v>
      </c>
      <c r="I495" s="46">
        <v>0</v>
      </c>
      <c r="J495" t="s">
        <v>62</v>
      </c>
      <c r="K495" s="2">
        <v>3</v>
      </c>
      <c r="L495" t="s">
        <v>94</v>
      </c>
      <c r="M495" t="s">
        <v>553</v>
      </c>
      <c r="N495" t="s">
        <v>199</v>
      </c>
      <c r="O495" t="s">
        <v>32</v>
      </c>
      <c r="P495" t="s">
        <v>46</v>
      </c>
      <c r="Q495" t="s">
        <v>34</v>
      </c>
      <c r="R495" s="1">
        <f t="shared" si="53"/>
        <v>40484</v>
      </c>
      <c r="T495" t="s">
        <v>34</v>
      </c>
      <c r="U495" s="2">
        <v>0</v>
      </c>
      <c r="V495" t="s">
        <v>200</v>
      </c>
      <c r="W495" t="s">
        <v>36</v>
      </c>
    </row>
    <row r="496" spans="1:23" ht="17.5" hidden="1" customHeight="1" x14ac:dyDescent="0.4">
      <c r="A496" s="2">
        <v>92610</v>
      </c>
      <c r="B496" s="1">
        <f t="shared" si="54"/>
        <v>43646</v>
      </c>
      <c r="C496" t="s">
        <v>202</v>
      </c>
      <c r="D496" t="s">
        <v>24</v>
      </c>
      <c r="E496" t="s">
        <v>48</v>
      </c>
      <c r="F496" t="s">
        <v>111</v>
      </c>
      <c r="G496" t="s">
        <v>49</v>
      </c>
      <c r="H496" s="46">
        <v>0.08</v>
      </c>
      <c r="I496" s="46">
        <v>0</v>
      </c>
      <c r="J496" t="s">
        <v>62</v>
      </c>
      <c r="K496" s="2">
        <v>3</v>
      </c>
      <c r="L496" t="s">
        <v>94</v>
      </c>
      <c r="M496" t="s">
        <v>553</v>
      </c>
      <c r="N496" t="s">
        <v>199</v>
      </c>
      <c r="O496" t="s">
        <v>32</v>
      </c>
      <c r="P496" t="s">
        <v>46</v>
      </c>
      <c r="Q496" t="s">
        <v>34</v>
      </c>
      <c r="R496" s="1">
        <f t="shared" si="53"/>
        <v>40484</v>
      </c>
      <c r="T496" t="s">
        <v>34</v>
      </c>
      <c r="U496" s="2">
        <v>0</v>
      </c>
      <c r="V496" t="s">
        <v>200</v>
      </c>
      <c r="W496" t="s">
        <v>36</v>
      </c>
    </row>
    <row r="497" spans="1:23" ht="17.5" hidden="1" customHeight="1" x14ac:dyDescent="0.4">
      <c r="A497" s="2">
        <v>92610</v>
      </c>
      <c r="B497" s="1">
        <f t="shared" si="54"/>
        <v>43646</v>
      </c>
      <c r="C497" t="s">
        <v>202</v>
      </c>
      <c r="D497" t="s">
        <v>24</v>
      </c>
      <c r="E497" t="s">
        <v>48</v>
      </c>
      <c r="F497" t="s">
        <v>111</v>
      </c>
      <c r="G497" t="s">
        <v>49</v>
      </c>
      <c r="H497" s="46">
        <v>0.08</v>
      </c>
      <c r="I497" s="46">
        <v>0</v>
      </c>
      <c r="J497" t="s">
        <v>62</v>
      </c>
      <c r="K497" s="2">
        <v>3</v>
      </c>
      <c r="L497" t="s">
        <v>94</v>
      </c>
      <c r="M497" t="s">
        <v>553</v>
      </c>
      <c r="N497" t="s">
        <v>199</v>
      </c>
      <c r="O497" t="s">
        <v>32</v>
      </c>
      <c r="P497" t="s">
        <v>46</v>
      </c>
      <c r="Q497" t="s">
        <v>34</v>
      </c>
      <c r="R497" s="1">
        <f t="shared" si="53"/>
        <v>40484</v>
      </c>
      <c r="T497" t="s">
        <v>34</v>
      </c>
      <c r="U497" s="2">
        <v>0</v>
      </c>
      <c r="V497" t="s">
        <v>200</v>
      </c>
      <c r="W497" t="s">
        <v>36</v>
      </c>
    </row>
    <row r="498" spans="1:23" ht="17.5" hidden="1" customHeight="1" x14ac:dyDescent="0.4">
      <c r="A498" s="2">
        <v>92610</v>
      </c>
      <c r="B498" s="1">
        <f t="shared" si="54"/>
        <v>43646</v>
      </c>
      <c r="C498" t="s">
        <v>202</v>
      </c>
      <c r="D498" t="s">
        <v>24</v>
      </c>
      <c r="E498" t="s">
        <v>48</v>
      </c>
      <c r="F498" t="s">
        <v>111</v>
      </c>
      <c r="G498" t="s">
        <v>49</v>
      </c>
      <c r="H498" s="46">
        <v>0.08</v>
      </c>
      <c r="I498" s="46">
        <v>0</v>
      </c>
      <c r="J498" t="s">
        <v>62</v>
      </c>
      <c r="K498" s="2">
        <v>3</v>
      </c>
      <c r="L498" t="s">
        <v>94</v>
      </c>
      <c r="M498" t="s">
        <v>553</v>
      </c>
      <c r="N498" t="s">
        <v>199</v>
      </c>
      <c r="O498" t="s">
        <v>32</v>
      </c>
      <c r="P498" t="s">
        <v>46</v>
      </c>
      <c r="Q498" t="s">
        <v>34</v>
      </c>
      <c r="R498" s="1">
        <f t="shared" si="53"/>
        <v>40484</v>
      </c>
      <c r="T498" t="s">
        <v>34</v>
      </c>
      <c r="U498" s="2">
        <v>0</v>
      </c>
      <c r="V498" t="s">
        <v>200</v>
      </c>
      <c r="W498" t="s">
        <v>36</v>
      </c>
    </row>
    <row r="499" spans="1:23" ht="17.5" hidden="1" customHeight="1" x14ac:dyDescent="0.4">
      <c r="A499" s="2">
        <v>92610</v>
      </c>
      <c r="B499" s="1">
        <f t="shared" si="54"/>
        <v>43646</v>
      </c>
      <c r="C499" t="s">
        <v>202</v>
      </c>
      <c r="D499" t="s">
        <v>24</v>
      </c>
      <c r="E499" t="s">
        <v>48</v>
      </c>
      <c r="F499" t="s">
        <v>111</v>
      </c>
      <c r="G499" t="s">
        <v>49</v>
      </c>
      <c r="H499" s="46">
        <v>0.08</v>
      </c>
      <c r="I499" s="46">
        <v>0</v>
      </c>
      <c r="J499" t="s">
        <v>62</v>
      </c>
      <c r="K499" s="2">
        <v>3</v>
      </c>
      <c r="L499" t="s">
        <v>94</v>
      </c>
      <c r="M499" t="s">
        <v>553</v>
      </c>
      <c r="N499" t="s">
        <v>199</v>
      </c>
      <c r="O499" t="s">
        <v>32</v>
      </c>
      <c r="P499" t="s">
        <v>46</v>
      </c>
      <c r="Q499" t="s">
        <v>34</v>
      </c>
      <c r="R499" s="1">
        <f t="shared" si="53"/>
        <v>40484</v>
      </c>
      <c r="T499" t="s">
        <v>34</v>
      </c>
      <c r="U499" s="2">
        <v>0</v>
      </c>
      <c r="V499" t="s">
        <v>200</v>
      </c>
      <c r="W499" t="s">
        <v>36</v>
      </c>
    </row>
    <row r="500" spans="1:23" ht="17.5" hidden="1" customHeight="1" x14ac:dyDescent="0.4">
      <c r="A500" s="2">
        <v>92610</v>
      </c>
      <c r="B500" s="1">
        <f t="shared" si="54"/>
        <v>43646</v>
      </c>
      <c r="C500" t="s">
        <v>202</v>
      </c>
      <c r="D500" t="s">
        <v>24</v>
      </c>
      <c r="E500" t="s">
        <v>48</v>
      </c>
      <c r="F500" t="s">
        <v>111</v>
      </c>
      <c r="G500" t="s">
        <v>49</v>
      </c>
      <c r="H500" s="46">
        <v>0.08</v>
      </c>
      <c r="I500" s="46">
        <v>0</v>
      </c>
      <c r="J500" t="s">
        <v>62</v>
      </c>
      <c r="K500" s="2">
        <v>3</v>
      </c>
      <c r="L500" t="s">
        <v>94</v>
      </c>
      <c r="M500" t="s">
        <v>553</v>
      </c>
      <c r="N500" t="s">
        <v>199</v>
      </c>
      <c r="O500" t="s">
        <v>32</v>
      </c>
      <c r="P500" t="s">
        <v>46</v>
      </c>
      <c r="Q500" t="s">
        <v>34</v>
      </c>
      <c r="R500" s="1">
        <f t="shared" si="53"/>
        <v>40484</v>
      </c>
      <c r="T500" t="s">
        <v>34</v>
      </c>
      <c r="U500" s="2">
        <v>0</v>
      </c>
      <c r="V500" t="s">
        <v>200</v>
      </c>
      <c r="W500" t="s">
        <v>36</v>
      </c>
    </row>
    <row r="501" spans="1:23" ht="17.5" hidden="1" customHeight="1" x14ac:dyDescent="0.4">
      <c r="A501" s="2">
        <v>92610</v>
      </c>
      <c r="B501" s="1">
        <f t="shared" si="54"/>
        <v>43646</v>
      </c>
      <c r="C501" t="s">
        <v>202</v>
      </c>
      <c r="D501" t="s">
        <v>24</v>
      </c>
      <c r="E501" t="s">
        <v>48</v>
      </c>
      <c r="F501" t="s">
        <v>111</v>
      </c>
      <c r="G501" t="s">
        <v>49</v>
      </c>
      <c r="H501" s="46">
        <v>0.08</v>
      </c>
      <c r="I501" s="46">
        <v>0</v>
      </c>
      <c r="J501" t="s">
        <v>62</v>
      </c>
      <c r="K501" s="2">
        <v>3</v>
      </c>
      <c r="L501" t="s">
        <v>94</v>
      </c>
      <c r="M501" t="s">
        <v>553</v>
      </c>
      <c r="N501" t="s">
        <v>199</v>
      </c>
      <c r="O501" t="s">
        <v>32</v>
      </c>
      <c r="P501" t="s">
        <v>46</v>
      </c>
      <c r="Q501" t="s">
        <v>34</v>
      </c>
      <c r="R501" s="1">
        <f t="shared" si="53"/>
        <v>40484</v>
      </c>
      <c r="T501" t="s">
        <v>34</v>
      </c>
      <c r="U501" s="2">
        <v>0</v>
      </c>
      <c r="V501" t="s">
        <v>200</v>
      </c>
      <c r="W501" t="s">
        <v>36</v>
      </c>
    </row>
    <row r="502" spans="1:23" ht="17.5" hidden="1" customHeight="1" x14ac:dyDescent="0.4">
      <c r="A502" s="2">
        <v>92610</v>
      </c>
      <c r="B502" s="1">
        <f t="shared" si="54"/>
        <v>43646</v>
      </c>
      <c r="C502" t="s">
        <v>202</v>
      </c>
      <c r="D502" t="s">
        <v>24</v>
      </c>
      <c r="E502" t="s">
        <v>48</v>
      </c>
      <c r="F502" t="s">
        <v>111</v>
      </c>
      <c r="G502" t="s">
        <v>49</v>
      </c>
      <c r="H502" s="46">
        <v>0.08</v>
      </c>
      <c r="I502" s="46">
        <v>0</v>
      </c>
      <c r="J502" t="s">
        <v>62</v>
      </c>
      <c r="K502" s="2">
        <v>3</v>
      </c>
      <c r="L502" t="s">
        <v>94</v>
      </c>
      <c r="M502" t="s">
        <v>553</v>
      </c>
      <c r="N502" t="s">
        <v>199</v>
      </c>
      <c r="O502" t="s">
        <v>32</v>
      </c>
      <c r="P502" t="s">
        <v>46</v>
      </c>
      <c r="Q502" t="s">
        <v>34</v>
      </c>
      <c r="R502" s="1">
        <f t="shared" si="53"/>
        <v>40484</v>
      </c>
      <c r="T502" t="s">
        <v>34</v>
      </c>
      <c r="U502" s="2">
        <v>0</v>
      </c>
      <c r="V502" t="s">
        <v>200</v>
      </c>
      <c r="W502" t="s">
        <v>36</v>
      </c>
    </row>
    <row r="503" spans="1:23" ht="17.5" hidden="1" customHeight="1" x14ac:dyDescent="0.4">
      <c r="A503" s="2">
        <v>92610</v>
      </c>
      <c r="B503" s="1">
        <f t="shared" si="54"/>
        <v>43646</v>
      </c>
      <c r="C503" t="s">
        <v>202</v>
      </c>
      <c r="D503" t="s">
        <v>24</v>
      </c>
      <c r="E503" t="s">
        <v>48</v>
      </c>
      <c r="F503" t="s">
        <v>111</v>
      </c>
      <c r="G503" t="s">
        <v>49</v>
      </c>
      <c r="H503" s="46">
        <v>0.08</v>
      </c>
      <c r="I503" s="46">
        <v>0</v>
      </c>
      <c r="J503" t="s">
        <v>62</v>
      </c>
      <c r="K503" s="2">
        <v>3</v>
      </c>
      <c r="L503" t="s">
        <v>94</v>
      </c>
      <c r="M503" t="s">
        <v>553</v>
      </c>
      <c r="N503" t="s">
        <v>199</v>
      </c>
      <c r="O503" t="s">
        <v>32</v>
      </c>
      <c r="P503" t="s">
        <v>46</v>
      </c>
      <c r="Q503" t="s">
        <v>34</v>
      </c>
      <c r="R503" s="1">
        <f t="shared" si="53"/>
        <v>40484</v>
      </c>
      <c r="T503" t="s">
        <v>34</v>
      </c>
      <c r="U503" s="2">
        <v>0</v>
      </c>
      <c r="V503" t="s">
        <v>200</v>
      </c>
      <c r="W503" t="s">
        <v>36</v>
      </c>
    </row>
    <row r="504" spans="1:23" ht="17.5" hidden="1" customHeight="1" x14ac:dyDescent="0.4">
      <c r="A504" s="2">
        <v>92610</v>
      </c>
      <c r="B504" s="1">
        <f t="shared" si="54"/>
        <v>43646</v>
      </c>
      <c r="C504" t="s">
        <v>202</v>
      </c>
      <c r="D504" t="s">
        <v>24</v>
      </c>
      <c r="E504" t="s">
        <v>48</v>
      </c>
      <c r="F504" t="s">
        <v>111</v>
      </c>
      <c r="G504" t="s">
        <v>49</v>
      </c>
      <c r="H504" s="46">
        <v>0.08</v>
      </c>
      <c r="I504" s="46">
        <v>0</v>
      </c>
      <c r="J504" t="s">
        <v>62</v>
      </c>
      <c r="K504" s="2">
        <v>3</v>
      </c>
      <c r="L504" t="s">
        <v>94</v>
      </c>
      <c r="M504" t="s">
        <v>553</v>
      </c>
      <c r="N504" t="s">
        <v>199</v>
      </c>
      <c r="O504" t="s">
        <v>32</v>
      </c>
      <c r="P504" t="s">
        <v>46</v>
      </c>
      <c r="Q504" t="s">
        <v>34</v>
      </c>
      <c r="R504" s="1">
        <f t="shared" si="53"/>
        <v>40484</v>
      </c>
      <c r="T504" t="s">
        <v>34</v>
      </c>
      <c r="U504" s="2">
        <v>0</v>
      </c>
      <c r="V504" t="s">
        <v>200</v>
      </c>
      <c r="W504" t="s">
        <v>36</v>
      </c>
    </row>
    <row r="505" spans="1:23" ht="17.5" hidden="1" customHeight="1" x14ac:dyDescent="0.4">
      <c r="A505" s="2">
        <v>92610</v>
      </c>
      <c r="B505" s="1">
        <f t="shared" si="54"/>
        <v>43646</v>
      </c>
      <c r="C505" t="s">
        <v>202</v>
      </c>
      <c r="D505" t="s">
        <v>24</v>
      </c>
      <c r="E505" t="s">
        <v>48</v>
      </c>
      <c r="F505" t="s">
        <v>111</v>
      </c>
      <c r="G505" t="s">
        <v>49</v>
      </c>
      <c r="H505" s="46">
        <v>0.08</v>
      </c>
      <c r="I505" s="46">
        <v>0</v>
      </c>
      <c r="J505" t="s">
        <v>62</v>
      </c>
      <c r="K505" s="2">
        <v>3</v>
      </c>
      <c r="L505" t="s">
        <v>94</v>
      </c>
      <c r="M505" t="s">
        <v>553</v>
      </c>
      <c r="N505" t="s">
        <v>199</v>
      </c>
      <c r="O505" t="s">
        <v>32</v>
      </c>
      <c r="P505" t="s">
        <v>46</v>
      </c>
      <c r="Q505" t="s">
        <v>34</v>
      </c>
      <c r="R505" s="1">
        <f t="shared" si="53"/>
        <v>40484</v>
      </c>
      <c r="T505" t="s">
        <v>34</v>
      </c>
      <c r="U505" s="2">
        <v>0</v>
      </c>
      <c r="V505" t="s">
        <v>200</v>
      </c>
      <c r="W505" t="s">
        <v>36</v>
      </c>
    </row>
    <row r="506" spans="1:23" ht="17.5" hidden="1" customHeight="1" x14ac:dyDescent="0.4">
      <c r="A506" s="2">
        <v>92610</v>
      </c>
      <c r="B506" s="1">
        <f t="shared" si="54"/>
        <v>43646</v>
      </c>
      <c r="C506" t="s">
        <v>202</v>
      </c>
      <c r="D506" t="s">
        <v>24</v>
      </c>
      <c r="E506" t="s">
        <v>48</v>
      </c>
      <c r="F506" t="s">
        <v>111</v>
      </c>
      <c r="G506" t="s">
        <v>49</v>
      </c>
      <c r="H506" s="46">
        <v>0.08</v>
      </c>
      <c r="I506" s="46">
        <v>0</v>
      </c>
      <c r="J506" t="s">
        <v>62</v>
      </c>
      <c r="K506" s="2">
        <v>3</v>
      </c>
      <c r="L506" t="s">
        <v>94</v>
      </c>
      <c r="M506" t="s">
        <v>553</v>
      </c>
      <c r="N506" t="s">
        <v>199</v>
      </c>
      <c r="O506" t="s">
        <v>32</v>
      </c>
      <c r="P506" t="s">
        <v>46</v>
      </c>
      <c r="Q506" t="s">
        <v>34</v>
      </c>
      <c r="R506" s="1">
        <f t="shared" si="53"/>
        <v>40484</v>
      </c>
      <c r="T506" t="s">
        <v>34</v>
      </c>
      <c r="U506" s="2">
        <v>0</v>
      </c>
      <c r="V506" t="s">
        <v>200</v>
      </c>
      <c r="W506" t="s">
        <v>36</v>
      </c>
    </row>
    <row r="507" spans="1:23" ht="17.5" hidden="1" customHeight="1" x14ac:dyDescent="0.4">
      <c r="A507" s="2">
        <v>92610</v>
      </c>
      <c r="B507" s="1">
        <f t="shared" si="54"/>
        <v>43646</v>
      </c>
      <c r="C507" t="s">
        <v>202</v>
      </c>
      <c r="D507" t="s">
        <v>24</v>
      </c>
      <c r="E507" t="s">
        <v>48</v>
      </c>
      <c r="F507" t="s">
        <v>111</v>
      </c>
      <c r="G507" t="s">
        <v>49</v>
      </c>
      <c r="H507" s="46">
        <v>0.08</v>
      </c>
      <c r="I507" s="46">
        <v>0</v>
      </c>
      <c r="J507" t="s">
        <v>62</v>
      </c>
      <c r="K507" s="2">
        <v>3</v>
      </c>
      <c r="L507" t="s">
        <v>94</v>
      </c>
      <c r="M507" t="s">
        <v>553</v>
      </c>
      <c r="N507" t="s">
        <v>199</v>
      </c>
      <c r="O507" t="s">
        <v>32</v>
      </c>
      <c r="P507" t="s">
        <v>46</v>
      </c>
      <c r="Q507" t="s">
        <v>34</v>
      </c>
      <c r="R507" s="1">
        <f t="shared" si="53"/>
        <v>40484</v>
      </c>
      <c r="T507" t="s">
        <v>34</v>
      </c>
      <c r="U507" s="2">
        <v>0</v>
      </c>
      <c r="V507" t="s">
        <v>200</v>
      </c>
      <c r="W507" t="s">
        <v>36</v>
      </c>
    </row>
    <row r="508" spans="1:23" ht="17.5" hidden="1" customHeight="1" x14ac:dyDescent="0.4">
      <c r="A508" s="2">
        <v>92610</v>
      </c>
      <c r="B508" s="1">
        <f t="shared" si="54"/>
        <v>43646</v>
      </c>
      <c r="C508" t="s">
        <v>202</v>
      </c>
      <c r="D508" t="s">
        <v>24</v>
      </c>
      <c r="E508" t="s">
        <v>48</v>
      </c>
      <c r="F508" t="s">
        <v>111</v>
      </c>
      <c r="G508" t="s">
        <v>49</v>
      </c>
      <c r="H508" s="46">
        <v>0.08</v>
      </c>
      <c r="I508" s="46">
        <v>0</v>
      </c>
      <c r="J508" t="s">
        <v>62</v>
      </c>
      <c r="K508" s="2">
        <v>3</v>
      </c>
      <c r="L508" t="s">
        <v>94</v>
      </c>
      <c r="M508" t="s">
        <v>553</v>
      </c>
      <c r="N508" t="s">
        <v>199</v>
      </c>
      <c r="O508" t="s">
        <v>32</v>
      </c>
      <c r="P508" t="s">
        <v>46</v>
      </c>
      <c r="Q508" t="s">
        <v>34</v>
      </c>
      <c r="R508" s="1">
        <f t="shared" si="53"/>
        <v>40484</v>
      </c>
      <c r="T508" t="s">
        <v>34</v>
      </c>
      <c r="U508" s="2">
        <v>0</v>
      </c>
      <c r="V508" t="s">
        <v>200</v>
      </c>
      <c r="W508" t="s">
        <v>36</v>
      </c>
    </row>
    <row r="509" spans="1:23" ht="17.5" hidden="1" customHeight="1" x14ac:dyDescent="0.4">
      <c r="A509" s="2">
        <v>92610</v>
      </c>
      <c r="B509" s="1">
        <f t="shared" si="54"/>
        <v>43646</v>
      </c>
      <c r="C509" t="s">
        <v>202</v>
      </c>
      <c r="D509" t="s">
        <v>24</v>
      </c>
      <c r="E509" t="s">
        <v>48</v>
      </c>
      <c r="F509" t="s">
        <v>111</v>
      </c>
      <c r="G509" t="s">
        <v>49</v>
      </c>
      <c r="H509" s="46">
        <v>0.08</v>
      </c>
      <c r="I509" s="46">
        <v>0</v>
      </c>
      <c r="J509" t="s">
        <v>62</v>
      </c>
      <c r="K509" s="2">
        <v>3</v>
      </c>
      <c r="L509" t="s">
        <v>94</v>
      </c>
      <c r="M509" t="s">
        <v>553</v>
      </c>
      <c r="N509" t="s">
        <v>199</v>
      </c>
      <c r="O509" t="s">
        <v>32</v>
      </c>
      <c r="P509" t="s">
        <v>46</v>
      </c>
      <c r="Q509" t="s">
        <v>34</v>
      </c>
      <c r="R509" s="1">
        <f t="shared" si="53"/>
        <v>40484</v>
      </c>
      <c r="T509" t="s">
        <v>34</v>
      </c>
      <c r="U509" s="2">
        <v>0</v>
      </c>
      <c r="V509" t="s">
        <v>200</v>
      </c>
      <c r="W509" t="s">
        <v>36</v>
      </c>
    </row>
    <row r="510" spans="1:23" ht="17.5" hidden="1" customHeight="1" x14ac:dyDescent="0.4">
      <c r="A510" s="2">
        <v>92610</v>
      </c>
      <c r="B510" s="1">
        <f t="shared" si="54"/>
        <v>43646</v>
      </c>
      <c r="C510" t="s">
        <v>202</v>
      </c>
      <c r="D510" t="s">
        <v>24</v>
      </c>
      <c r="E510" t="s">
        <v>48</v>
      </c>
      <c r="F510" t="s">
        <v>111</v>
      </c>
      <c r="G510" t="s">
        <v>49</v>
      </c>
      <c r="H510" s="46">
        <v>0.2</v>
      </c>
      <c r="I510" s="46">
        <v>0</v>
      </c>
      <c r="J510" t="s">
        <v>62</v>
      </c>
      <c r="K510" s="2">
        <v>3</v>
      </c>
      <c r="L510" t="s">
        <v>94</v>
      </c>
      <c r="M510" t="s">
        <v>553</v>
      </c>
      <c r="N510" t="s">
        <v>199</v>
      </c>
      <c r="O510" t="s">
        <v>32</v>
      </c>
      <c r="P510" t="s">
        <v>46</v>
      </c>
      <c r="Q510" t="s">
        <v>34</v>
      </c>
      <c r="R510" s="1">
        <f t="shared" si="53"/>
        <v>40484</v>
      </c>
      <c r="T510" t="s">
        <v>34</v>
      </c>
      <c r="U510" s="2">
        <v>0</v>
      </c>
      <c r="V510" t="s">
        <v>200</v>
      </c>
      <c r="W510" t="s">
        <v>36</v>
      </c>
    </row>
    <row r="511" spans="1:23" ht="17.5" hidden="1" customHeight="1" x14ac:dyDescent="0.4">
      <c r="A511" s="2">
        <v>92610</v>
      </c>
      <c r="B511" s="1">
        <f t="shared" si="54"/>
        <v>43646</v>
      </c>
      <c r="C511" t="s">
        <v>202</v>
      </c>
      <c r="D511" t="s">
        <v>24</v>
      </c>
      <c r="E511" t="s">
        <v>48</v>
      </c>
      <c r="F511" t="s">
        <v>111</v>
      </c>
      <c r="G511" t="s">
        <v>49</v>
      </c>
      <c r="H511" s="46">
        <v>0.2</v>
      </c>
      <c r="I511" s="46">
        <v>0</v>
      </c>
      <c r="J511" t="s">
        <v>62</v>
      </c>
      <c r="K511" s="2">
        <v>3</v>
      </c>
      <c r="L511" t="s">
        <v>94</v>
      </c>
      <c r="M511" t="s">
        <v>553</v>
      </c>
      <c r="N511" t="s">
        <v>199</v>
      </c>
      <c r="O511" t="s">
        <v>32</v>
      </c>
      <c r="P511" t="s">
        <v>46</v>
      </c>
      <c r="Q511" t="s">
        <v>34</v>
      </c>
      <c r="R511" s="1">
        <f t="shared" si="53"/>
        <v>40484</v>
      </c>
      <c r="T511" t="s">
        <v>34</v>
      </c>
      <c r="U511" s="2">
        <v>0</v>
      </c>
      <c r="V511" t="s">
        <v>200</v>
      </c>
      <c r="W511" t="s">
        <v>36</v>
      </c>
    </row>
    <row r="512" spans="1:23" ht="17.5" hidden="1" customHeight="1" x14ac:dyDescent="0.4">
      <c r="A512" s="2">
        <v>92610</v>
      </c>
      <c r="B512" s="1">
        <f t="shared" si="54"/>
        <v>43646</v>
      </c>
      <c r="C512" t="s">
        <v>202</v>
      </c>
      <c r="D512" t="s">
        <v>24</v>
      </c>
      <c r="E512" t="s">
        <v>48</v>
      </c>
      <c r="F512" t="s">
        <v>111</v>
      </c>
      <c r="G512" t="s">
        <v>49</v>
      </c>
      <c r="H512" s="46">
        <v>0.2</v>
      </c>
      <c r="I512" s="46">
        <v>0</v>
      </c>
      <c r="J512" t="s">
        <v>62</v>
      </c>
      <c r="K512" s="2">
        <v>3</v>
      </c>
      <c r="L512" t="s">
        <v>94</v>
      </c>
      <c r="M512" t="s">
        <v>553</v>
      </c>
      <c r="N512" t="s">
        <v>199</v>
      </c>
      <c r="O512" t="s">
        <v>32</v>
      </c>
      <c r="P512" t="s">
        <v>46</v>
      </c>
      <c r="Q512" t="s">
        <v>34</v>
      </c>
      <c r="R512" s="1">
        <f t="shared" si="53"/>
        <v>40484</v>
      </c>
      <c r="T512" t="s">
        <v>34</v>
      </c>
      <c r="U512" s="2">
        <v>0</v>
      </c>
      <c r="V512" t="s">
        <v>200</v>
      </c>
      <c r="W512" t="s">
        <v>36</v>
      </c>
    </row>
    <row r="513" spans="1:23" ht="17.5" hidden="1" customHeight="1" x14ac:dyDescent="0.4">
      <c r="A513" s="2">
        <v>92610</v>
      </c>
      <c r="B513" s="1">
        <f t="shared" si="54"/>
        <v>43646</v>
      </c>
      <c r="C513" t="s">
        <v>202</v>
      </c>
      <c r="D513" t="s">
        <v>24</v>
      </c>
      <c r="E513" t="s">
        <v>48</v>
      </c>
      <c r="F513" t="s">
        <v>111</v>
      </c>
      <c r="G513" t="s">
        <v>49</v>
      </c>
      <c r="H513" s="46">
        <v>0.23</v>
      </c>
      <c r="I513" s="46">
        <v>0</v>
      </c>
      <c r="J513" t="s">
        <v>62</v>
      </c>
      <c r="K513" s="2">
        <v>3</v>
      </c>
      <c r="L513" t="s">
        <v>94</v>
      </c>
      <c r="M513" t="s">
        <v>553</v>
      </c>
      <c r="N513" t="s">
        <v>199</v>
      </c>
      <c r="O513" t="s">
        <v>32</v>
      </c>
      <c r="P513" t="s">
        <v>46</v>
      </c>
      <c r="Q513" t="s">
        <v>34</v>
      </c>
      <c r="R513" s="1">
        <f t="shared" si="53"/>
        <v>40484</v>
      </c>
      <c r="T513" t="s">
        <v>34</v>
      </c>
      <c r="U513" s="2">
        <v>0</v>
      </c>
      <c r="V513" t="s">
        <v>200</v>
      </c>
      <c r="W513" t="s">
        <v>36</v>
      </c>
    </row>
    <row r="514" spans="1:23" ht="17.5" hidden="1" customHeight="1" x14ac:dyDescent="0.4">
      <c r="A514" s="2">
        <v>92610</v>
      </c>
      <c r="B514" s="1">
        <f t="shared" si="54"/>
        <v>43646</v>
      </c>
      <c r="C514" t="s">
        <v>196</v>
      </c>
      <c r="D514" t="s">
        <v>24</v>
      </c>
      <c r="E514" t="s">
        <v>38</v>
      </c>
      <c r="F514" t="s">
        <v>111</v>
      </c>
      <c r="G514" t="s">
        <v>40</v>
      </c>
      <c r="H514" s="46">
        <v>10.07</v>
      </c>
      <c r="I514" s="46">
        <v>0</v>
      </c>
      <c r="J514" t="s">
        <v>62</v>
      </c>
      <c r="K514" s="2">
        <v>3</v>
      </c>
      <c r="L514" t="s">
        <v>94</v>
      </c>
      <c r="M514" t="s">
        <v>553</v>
      </c>
      <c r="N514" t="s">
        <v>199</v>
      </c>
      <c r="O514" t="s">
        <v>32</v>
      </c>
      <c r="P514" t="s">
        <v>33</v>
      </c>
      <c r="Q514" t="s">
        <v>34</v>
      </c>
      <c r="R514" s="1">
        <f t="shared" si="53"/>
        <v>40484</v>
      </c>
      <c r="T514" t="s">
        <v>34</v>
      </c>
      <c r="U514" s="2">
        <v>0</v>
      </c>
      <c r="V514" t="s">
        <v>200</v>
      </c>
      <c r="W514" t="s">
        <v>36</v>
      </c>
    </row>
    <row r="515" spans="1:23" ht="17.5" hidden="1" customHeight="1" x14ac:dyDescent="0.4">
      <c r="A515" s="2">
        <v>92610</v>
      </c>
      <c r="B515" s="1">
        <f t="shared" si="54"/>
        <v>43646</v>
      </c>
      <c r="C515" t="s">
        <v>196</v>
      </c>
      <c r="D515" t="s">
        <v>24</v>
      </c>
      <c r="E515" t="s">
        <v>38</v>
      </c>
      <c r="F515" t="s">
        <v>111</v>
      </c>
      <c r="G515" t="s">
        <v>40</v>
      </c>
      <c r="H515" s="46">
        <v>10.07</v>
      </c>
      <c r="I515" s="46">
        <v>0</v>
      </c>
      <c r="J515" t="s">
        <v>62</v>
      </c>
      <c r="K515" s="2">
        <v>3</v>
      </c>
      <c r="L515" t="s">
        <v>94</v>
      </c>
      <c r="M515" t="s">
        <v>553</v>
      </c>
      <c r="N515" t="s">
        <v>199</v>
      </c>
      <c r="O515" t="s">
        <v>32</v>
      </c>
      <c r="P515" t="s">
        <v>33</v>
      </c>
      <c r="Q515" t="s">
        <v>34</v>
      </c>
      <c r="R515" s="1">
        <f t="shared" si="53"/>
        <v>40484</v>
      </c>
      <c r="T515" t="s">
        <v>34</v>
      </c>
      <c r="U515" s="2">
        <v>0</v>
      </c>
      <c r="V515" t="s">
        <v>200</v>
      </c>
      <c r="W515" t="s">
        <v>36</v>
      </c>
    </row>
    <row r="516" spans="1:23" ht="17.5" hidden="1" customHeight="1" x14ac:dyDescent="0.4">
      <c r="A516" s="2">
        <v>92610</v>
      </c>
      <c r="B516" s="1">
        <f t="shared" si="54"/>
        <v>43646</v>
      </c>
      <c r="C516" t="s">
        <v>196</v>
      </c>
      <c r="D516" t="s">
        <v>24</v>
      </c>
      <c r="E516" t="s">
        <v>38</v>
      </c>
      <c r="F516" t="s">
        <v>111</v>
      </c>
      <c r="G516" t="s">
        <v>40</v>
      </c>
      <c r="H516" s="46">
        <v>17.62</v>
      </c>
      <c r="I516" s="46">
        <v>0</v>
      </c>
      <c r="J516" t="s">
        <v>62</v>
      </c>
      <c r="K516" s="2">
        <v>3</v>
      </c>
      <c r="L516" t="s">
        <v>94</v>
      </c>
      <c r="M516" t="s">
        <v>553</v>
      </c>
      <c r="N516" t="s">
        <v>199</v>
      </c>
      <c r="O516" t="s">
        <v>32</v>
      </c>
      <c r="P516" t="s">
        <v>33</v>
      </c>
      <c r="Q516" t="s">
        <v>34</v>
      </c>
      <c r="R516" s="1">
        <f t="shared" si="53"/>
        <v>40484</v>
      </c>
      <c r="T516" t="s">
        <v>34</v>
      </c>
      <c r="U516" s="2">
        <v>0</v>
      </c>
      <c r="V516" t="s">
        <v>200</v>
      </c>
      <c r="W516" t="s">
        <v>36</v>
      </c>
    </row>
    <row r="517" spans="1:23" ht="17.5" hidden="1" customHeight="1" x14ac:dyDescent="0.4">
      <c r="A517" s="2">
        <v>92610</v>
      </c>
      <c r="B517" s="1">
        <f t="shared" si="54"/>
        <v>43646</v>
      </c>
      <c r="C517" t="s">
        <v>196</v>
      </c>
      <c r="D517" t="s">
        <v>24</v>
      </c>
      <c r="E517" t="s">
        <v>38</v>
      </c>
      <c r="F517" t="s">
        <v>111</v>
      </c>
      <c r="G517" t="s">
        <v>40</v>
      </c>
      <c r="H517" s="46">
        <v>10.07</v>
      </c>
      <c r="I517" s="46">
        <v>0</v>
      </c>
      <c r="J517" t="s">
        <v>62</v>
      </c>
      <c r="K517" s="2">
        <v>3</v>
      </c>
      <c r="L517" t="s">
        <v>94</v>
      </c>
      <c r="M517" t="s">
        <v>553</v>
      </c>
      <c r="N517" t="s">
        <v>199</v>
      </c>
      <c r="O517" t="s">
        <v>32</v>
      </c>
      <c r="P517" t="s">
        <v>33</v>
      </c>
      <c r="Q517" t="s">
        <v>34</v>
      </c>
      <c r="R517" s="1">
        <f t="shared" si="53"/>
        <v>40484</v>
      </c>
      <c r="T517" t="s">
        <v>34</v>
      </c>
      <c r="U517" s="2">
        <v>0</v>
      </c>
      <c r="V517" t="s">
        <v>200</v>
      </c>
      <c r="W517" t="s">
        <v>36</v>
      </c>
    </row>
    <row r="518" spans="1:23" ht="17.5" hidden="1" customHeight="1" x14ac:dyDescent="0.4">
      <c r="A518" s="2">
        <v>92610</v>
      </c>
      <c r="B518" s="1">
        <f t="shared" si="54"/>
        <v>43646</v>
      </c>
      <c r="C518" t="s">
        <v>196</v>
      </c>
      <c r="D518" t="s">
        <v>24</v>
      </c>
      <c r="E518" t="s">
        <v>38</v>
      </c>
      <c r="F518" t="s">
        <v>111</v>
      </c>
      <c r="G518" t="s">
        <v>40</v>
      </c>
      <c r="H518" s="46">
        <v>27.69</v>
      </c>
      <c r="I518" s="46">
        <v>0</v>
      </c>
      <c r="J518" t="s">
        <v>62</v>
      </c>
      <c r="K518" s="2">
        <v>3</v>
      </c>
      <c r="L518" t="s">
        <v>94</v>
      </c>
      <c r="M518" t="s">
        <v>553</v>
      </c>
      <c r="N518" t="s">
        <v>199</v>
      </c>
      <c r="O518" t="s">
        <v>32</v>
      </c>
      <c r="P518" t="s">
        <v>33</v>
      </c>
      <c r="Q518" t="s">
        <v>34</v>
      </c>
      <c r="R518" s="1">
        <f t="shared" si="53"/>
        <v>40484</v>
      </c>
      <c r="T518" t="s">
        <v>34</v>
      </c>
      <c r="U518" s="2">
        <v>0</v>
      </c>
      <c r="V518" t="s">
        <v>200</v>
      </c>
      <c r="W518" t="s">
        <v>36</v>
      </c>
    </row>
    <row r="519" spans="1:23" ht="17.5" hidden="1" customHeight="1" x14ac:dyDescent="0.4">
      <c r="A519" s="2">
        <v>92610</v>
      </c>
      <c r="B519" s="1">
        <f t="shared" si="54"/>
        <v>43646</v>
      </c>
      <c r="C519" t="s">
        <v>196</v>
      </c>
      <c r="D519" t="s">
        <v>24</v>
      </c>
      <c r="E519" t="s">
        <v>38</v>
      </c>
      <c r="F519" t="s">
        <v>111</v>
      </c>
      <c r="G519" t="s">
        <v>40</v>
      </c>
      <c r="H519" s="46">
        <v>15.1</v>
      </c>
      <c r="I519" s="46">
        <v>0</v>
      </c>
      <c r="J519" t="s">
        <v>62</v>
      </c>
      <c r="K519" s="2">
        <v>3</v>
      </c>
      <c r="L519" t="s">
        <v>94</v>
      </c>
      <c r="M519" t="s">
        <v>553</v>
      </c>
      <c r="N519" t="s">
        <v>199</v>
      </c>
      <c r="O519" t="s">
        <v>32</v>
      </c>
      <c r="P519" t="s">
        <v>33</v>
      </c>
      <c r="Q519" t="s">
        <v>34</v>
      </c>
      <c r="R519" s="1">
        <f t="shared" ref="R519:R553" si="55">DATE(2010,11,2)</f>
        <v>40484</v>
      </c>
      <c r="T519" t="s">
        <v>34</v>
      </c>
      <c r="U519" s="2">
        <v>0</v>
      </c>
      <c r="V519" t="s">
        <v>200</v>
      </c>
      <c r="W519" t="s">
        <v>36</v>
      </c>
    </row>
    <row r="520" spans="1:23" ht="17.5" hidden="1" customHeight="1" x14ac:dyDescent="0.4">
      <c r="A520" s="2">
        <v>92610</v>
      </c>
      <c r="B520" s="1">
        <f t="shared" si="54"/>
        <v>43646</v>
      </c>
      <c r="C520" t="s">
        <v>196</v>
      </c>
      <c r="D520" t="s">
        <v>24</v>
      </c>
      <c r="E520" t="s">
        <v>38</v>
      </c>
      <c r="F520" t="s">
        <v>111</v>
      </c>
      <c r="G520" t="s">
        <v>40</v>
      </c>
      <c r="H520" s="46">
        <v>10.07</v>
      </c>
      <c r="I520" s="46">
        <v>0</v>
      </c>
      <c r="J520" t="s">
        <v>62</v>
      </c>
      <c r="K520" s="2">
        <v>3</v>
      </c>
      <c r="L520" t="s">
        <v>94</v>
      </c>
      <c r="M520" t="s">
        <v>553</v>
      </c>
      <c r="N520" t="s">
        <v>199</v>
      </c>
      <c r="O520" t="s">
        <v>32</v>
      </c>
      <c r="P520" t="s">
        <v>33</v>
      </c>
      <c r="Q520" t="s">
        <v>34</v>
      </c>
      <c r="R520" s="1">
        <f t="shared" si="55"/>
        <v>40484</v>
      </c>
      <c r="T520" t="s">
        <v>34</v>
      </c>
      <c r="U520" s="2">
        <v>0</v>
      </c>
      <c r="V520" t="s">
        <v>200</v>
      </c>
      <c r="W520" t="s">
        <v>36</v>
      </c>
    </row>
    <row r="521" spans="1:23" ht="17.5" hidden="1" customHeight="1" x14ac:dyDescent="0.4">
      <c r="A521" s="2">
        <v>92610</v>
      </c>
      <c r="B521" s="1">
        <f t="shared" si="54"/>
        <v>43646</v>
      </c>
      <c r="C521" t="s">
        <v>196</v>
      </c>
      <c r="D521" t="s">
        <v>24</v>
      </c>
      <c r="E521" t="s">
        <v>38</v>
      </c>
      <c r="F521" t="s">
        <v>111</v>
      </c>
      <c r="G521" t="s">
        <v>40</v>
      </c>
      <c r="H521" s="46">
        <v>10.07</v>
      </c>
      <c r="I521" s="46">
        <v>0</v>
      </c>
      <c r="J521" t="s">
        <v>62</v>
      </c>
      <c r="K521" s="2">
        <v>3</v>
      </c>
      <c r="L521" t="s">
        <v>94</v>
      </c>
      <c r="M521" t="s">
        <v>553</v>
      </c>
      <c r="N521" t="s">
        <v>199</v>
      </c>
      <c r="O521" t="s">
        <v>32</v>
      </c>
      <c r="P521" t="s">
        <v>33</v>
      </c>
      <c r="Q521" t="s">
        <v>34</v>
      </c>
      <c r="R521" s="1">
        <f t="shared" si="55"/>
        <v>40484</v>
      </c>
      <c r="T521" t="s">
        <v>34</v>
      </c>
      <c r="U521" s="2">
        <v>0</v>
      </c>
      <c r="V521" t="s">
        <v>200</v>
      </c>
      <c r="W521" t="s">
        <v>36</v>
      </c>
    </row>
    <row r="522" spans="1:23" ht="17.5" hidden="1" customHeight="1" x14ac:dyDescent="0.4">
      <c r="A522" s="2">
        <v>92610</v>
      </c>
      <c r="B522" s="1">
        <f t="shared" si="54"/>
        <v>43646</v>
      </c>
      <c r="C522" t="s">
        <v>196</v>
      </c>
      <c r="D522" t="s">
        <v>24</v>
      </c>
      <c r="E522" t="s">
        <v>38</v>
      </c>
      <c r="F522" t="s">
        <v>111</v>
      </c>
      <c r="G522" t="s">
        <v>40</v>
      </c>
      <c r="H522" s="46">
        <v>25.17</v>
      </c>
      <c r="I522" s="46">
        <v>0</v>
      </c>
      <c r="J522" t="s">
        <v>62</v>
      </c>
      <c r="K522" s="2">
        <v>3</v>
      </c>
      <c r="L522" t="s">
        <v>94</v>
      </c>
      <c r="M522" t="s">
        <v>553</v>
      </c>
      <c r="N522" t="s">
        <v>199</v>
      </c>
      <c r="O522" t="s">
        <v>32</v>
      </c>
      <c r="P522" t="s">
        <v>33</v>
      </c>
      <c r="Q522" t="s">
        <v>34</v>
      </c>
      <c r="R522" s="1">
        <f t="shared" si="55"/>
        <v>40484</v>
      </c>
      <c r="T522" t="s">
        <v>34</v>
      </c>
      <c r="U522" s="2">
        <v>0</v>
      </c>
      <c r="V522" t="s">
        <v>200</v>
      </c>
      <c r="W522" t="s">
        <v>36</v>
      </c>
    </row>
    <row r="523" spans="1:23" ht="17.5" hidden="1" customHeight="1" x14ac:dyDescent="0.4">
      <c r="A523" s="2">
        <v>92610</v>
      </c>
      <c r="B523" s="1">
        <f t="shared" si="54"/>
        <v>43646</v>
      </c>
      <c r="C523" t="s">
        <v>196</v>
      </c>
      <c r="D523" t="s">
        <v>24</v>
      </c>
      <c r="E523" t="s">
        <v>38</v>
      </c>
      <c r="F523" t="s">
        <v>111</v>
      </c>
      <c r="G523" t="s">
        <v>40</v>
      </c>
      <c r="H523" s="46">
        <v>10.07</v>
      </c>
      <c r="I523" s="46">
        <v>0</v>
      </c>
      <c r="J523" t="s">
        <v>62</v>
      </c>
      <c r="K523" s="2">
        <v>3</v>
      </c>
      <c r="L523" t="s">
        <v>94</v>
      </c>
      <c r="M523" t="s">
        <v>553</v>
      </c>
      <c r="N523" t="s">
        <v>199</v>
      </c>
      <c r="O523" t="s">
        <v>32</v>
      </c>
      <c r="P523" t="s">
        <v>33</v>
      </c>
      <c r="Q523" t="s">
        <v>34</v>
      </c>
      <c r="R523" s="1">
        <f t="shared" si="55"/>
        <v>40484</v>
      </c>
      <c r="T523" t="s">
        <v>34</v>
      </c>
      <c r="U523" s="2">
        <v>0</v>
      </c>
      <c r="V523" t="s">
        <v>200</v>
      </c>
      <c r="W523" t="s">
        <v>36</v>
      </c>
    </row>
    <row r="524" spans="1:23" ht="17.5" hidden="1" customHeight="1" x14ac:dyDescent="0.4">
      <c r="A524" s="2">
        <v>92610</v>
      </c>
      <c r="B524" s="1">
        <f t="shared" ref="B524:B555" si="56">DATE(2019,6,30)</f>
        <v>43646</v>
      </c>
      <c r="C524" t="s">
        <v>196</v>
      </c>
      <c r="D524" t="s">
        <v>24</v>
      </c>
      <c r="E524" t="s">
        <v>38</v>
      </c>
      <c r="F524" t="s">
        <v>111</v>
      </c>
      <c r="G524" t="s">
        <v>40</v>
      </c>
      <c r="H524" s="46">
        <v>12.59</v>
      </c>
      <c r="I524" s="46">
        <v>0</v>
      </c>
      <c r="J524" t="s">
        <v>62</v>
      </c>
      <c r="K524" s="2">
        <v>3</v>
      </c>
      <c r="L524" t="s">
        <v>94</v>
      </c>
      <c r="M524" t="s">
        <v>553</v>
      </c>
      <c r="N524" t="s">
        <v>199</v>
      </c>
      <c r="O524" t="s">
        <v>32</v>
      </c>
      <c r="P524" t="s">
        <v>33</v>
      </c>
      <c r="Q524" t="s">
        <v>34</v>
      </c>
      <c r="R524" s="1">
        <f t="shared" si="55"/>
        <v>40484</v>
      </c>
      <c r="T524" t="s">
        <v>34</v>
      </c>
      <c r="U524" s="2">
        <v>0</v>
      </c>
      <c r="V524" t="s">
        <v>200</v>
      </c>
      <c r="W524" t="s">
        <v>36</v>
      </c>
    </row>
    <row r="525" spans="1:23" ht="17.5" hidden="1" customHeight="1" x14ac:dyDescent="0.4">
      <c r="A525" s="2">
        <v>92610</v>
      </c>
      <c r="B525" s="1">
        <f t="shared" si="56"/>
        <v>43646</v>
      </c>
      <c r="C525" t="s">
        <v>196</v>
      </c>
      <c r="D525" t="s">
        <v>24</v>
      </c>
      <c r="E525" t="s">
        <v>38</v>
      </c>
      <c r="F525" t="s">
        <v>111</v>
      </c>
      <c r="G525" t="s">
        <v>40</v>
      </c>
      <c r="H525" s="46">
        <v>4.01</v>
      </c>
      <c r="I525" s="46">
        <v>0</v>
      </c>
      <c r="J525" t="s">
        <v>62</v>
      </c>
      <c r="K525" s="2">
        <v>3</v>
      </c>
      <c r="L525" t="s">
        <v>94</v>
      </c>
      <c r="M525" t="s">
        <v>553</v>
      </c>
      <c r="N525" t="s">
        <v>199</v>
      </c>
      <c r="O525" t="s">
        <v>32</v>
      </c>
      <c r="P525" t="s">
        <v>33</v>
      </c>
      <c r="Q525" t="s">
        <v>34</v>
      </c>
      <c r="R525" s="1">
        <f t="shared" si="55"/>
        <v>40484</v>
      </c>
      <c r="T525" t="s">
        <v>34</v>
      </c>
      <c r="U525" s="2">
        <v>0</v>
      </c>
      <c r="V525" t="s">
        <v>200</v>
      </c>
      <c r="W525" t="s">
        <v>36</v>
      </c>
    </row>
    <row r="526" spans="1:23" ht="17.5" hidden="1" customHeight="1" x14ac:dyDescent="0.4">
      <c r="A526" s="2">
        <v>92610</v>
      </c>
      <c r="B526" s="1">
        <f t="shared" si="56"/>
        <v>43646</v>
      </c>
      <c r="C526" t="s">
        <v>196</v>
      </c>
      <c r="D526" t="s">
        <v>24</v>
      </c>
      <c r="E526" t="s">
        <v>38</v>
      </c>
      <c r="F526" t="s">
        <v>111</v>
      </c>
      <c r="G526" t="s">
        <v>40</v>
      </c>
      <c r="H526" s="46">
        <v>4.01</v>
      </c>
      <c r="I526" s="46">
        <v>0</v>
      </c>
      <c r="J526" t="s">
        <v>62</v>
      </c>
      <c r="K526" s="2">
        <v>3</v>
      </c>
      <c r="L526" t="s">
        <v>94</v>
      </c>
      <c r="M526" t="s">
        <v>553</v>
      </c>
      <c r="N526" t="s">
        <v>199</v>
      </c>
      <c r="O526" t="s">
        <v>32</v>
      </c>
      <c r="P526" t="s">
        <v>33</v>
      </c>
      <c r="Q526" t="s">
        <v>34</v>
      </c>
      <c r="R526" s="1">
        <f t="shared" si="55"/>
        <v>40484</v>
      </c>
      <c r="T526" t="s">
        <v>34</v>
      </c>
      <c r="U526" s="2">
        <v>0</v>
      </c>
      <c r="V526" t="s">
        <v>200</v>
      </c>
      <c r="W526" t="s">
        <v>36</v>
      </c>
    </row>
    <row r="527" spans="1:23" ht="17.5" hidden="1" customHeight="1" x14ac:dyDescent="0.4">
      <c r="A527" s="2">
        <v>92610</v>
      </c>
      <c r="B527" s="1">
        <f t="shared" si="56"/>
        <v>43646</v>
      </c>
      <c r="C527" t="s">
        <v>196</v>
      </c>
      <c r="D527" t="s">
        <v>24</v>
      </c>
      <c r="E527" t="s">
        <v>38</v>
      </c>
      <c r="F527" t="s">
        <v>111</v>
      </c>
      <c r="G527" t="s">
        <v>40</v>
      </c>
      <c r="H527" s="46">
        <v>4.01</v>
      </c>
      <c r="I527" s="46">
        <v>0</v>
      </c>
      <c r="J527" t="s">
        <v>62</v>
      </c>
      <c r="K527" s="2">
        <v>3</v>
      </c>
      <c r="L527" t="s">
        <v>94</v>
      </c>
      <c r="M527" t="s">
        <v>553</v>
      </c>
      <c r="N527" t="s">
        <v>199</v>
      </c>
      <c r="O527" t="s">
        <v>32</v>
      </c>
      <c r="P527" t="s">
        <v>33</v>
      </c>
      <c r="Q527" t="s">
        <v>34</v>
      </c>
      <c r="R527" s="1">
        <f t="shared" si="55"/>
        <v>40484</v>
      </c>
      <c r="T527" t="s">
        <v>34</v>
      </c>
      <c r="U527" s="2">
        <v>0</v>
      </c>
      <c r="V527" t="s">
        <v>200</v>
      </c>
      <c r="W527" t="s">
        <v>36</v>
      </c>
    </row>
    <row r="528" spans="1:23" ht="17.5" hidden="1" customHeight="1" x14ac:dyDescent="0.4">
      <c r="A528" s="2">
        <v>92610</v>
      </c>
      <c r="B528" s="1">
        <f t="shared" si="56"/>
        <v>43646</v>
      </c>
      <c r="C528" t="s">
        <v>196</v>
      </c>
      <c r="D528" t="s">
        <v>24</v>
      </c>
      <c r="E528" t="s">
        <v>38</v>
      </c>
      <c r="F528" t="s">
        <v>111</v>
      </c>
      <c r="G528" t="s">
        <v>40</v>
      </c>
      <c r="H528" s="46">
        <v>0.19</v>
      </c>
      <c r="I528" s="46">
        <v>0</v>
      </c>
      <c r="J528" t="s">
        <v>62</v>
      </c>
      <c r="K528" s="2">
        <v>3</v>
      </c>
      <c r="L528" t="s">
        <v>94</v>
      </c>
      <c r="M528" t="s">
        <v>553</v>
      </c>
      <c r="N528" t="s">
        <v>199</v>
      </c>
      <c r="O528" t="s">
        <v>32</v>
      </c>
      <c r="P528" t="s">
        <v>46</v>
      </c>
      <c r="Q528" t="s">
        <v>34</v>
      </c>
      <c r="R528" s="1">
        <f t="shared" si="55"/>
        <v>40484</v>
      </c>
      <c r="T528" t="s">
        <v>34</v>
      </c>
      <c r="U528" s="2">
        <v>0</v>
      </c>
      <c r="V528" t="s">
        <v>200</v>
      </c>
      <c r="W528" t="s">
        <v>36</v>
      </c>
    </row>
    <row r="529" spans="1:23" ht="17.5" hidden="1" customHeight="1" x14ac:dyDescent="0.4">
      <c r="A529" s="2">
        <v>92610</v>
      </c>
      <c r="B529" s="1">
        <f t="shared" si="56"/>
        <v>43646</v>
      </c>
      <c r="C529" t="s">
        <v>196</v>
      </c>
      <c r="D529" t="s">
        <v>24</v>
      </c>
      <c r="E529" t="s">
        <v>38</v>
      </c>
      <c r="F529" t="s">
        <v>111</v>
      </c>
      <c r="G529" t="s">
        <v>40</v>
      </c>
      <c r="H529" s="46">
        <v>0.19</v>
      </c>
      <c r="I529" s="46">
        <v>0</v>
      </c>
      <c r="J529" t="s">
        <v>62</v>
      </c>
      <c r="K529" s="2">
        <v>3</v>
      </c>
      <c r="L529" t="s">
        <v>94</v>
      </c>
      <c r="M529" t="s">
        <v>553</v>
      </c>
      <c r="N529" t="s">
        <v>199</v>
      </c>
      <c r="O529" t="s">
        <v>32</v>
      </c>
      <c r="P529" t="s">
        <v>46</v>
      </c>
      <c r="Q529" t="s">
        <v>34</v>
      </c>
      <c r="R529" s="1">
        <f t="shared" si="55"/>
        <v>40484</v>
      </c>
      <c r="T529" t="s">
        <v>34</v>
      </c>
      <c r="U529" s="2">
        <v>0</v>
      </c>
      <c r="V529" t="s">
        <v>200</v>
      </c>
      <c r="W529" t="s">
        <v>36</v>
      </c>
    </row>
    <row r="530" spans="1:23" ht="17.5" hidden="1" customHeight="1" x14ac:dyDescent="0.4">
      <c r="A530" s="2">
        <v>92610</v>
      </c>
      <c r="B530" s="1">
        <f t="shared" si="56"/>
        <v>43646</v>
      </c>
      <c r="C530" t="s">
        <v>196</v>
      </c>
      <c r="D530" t="s">
        <v>24</v>
      </c>
      <c r="E530" t="s">
        <v>38</v>
      </c>
      <c r="F530" t="s">
        <v>111</v>
      </c>
      <c r="G530" t="s">
        <v>40</v>
      </c>
      <c r="H530" s="46">
        <v>0.33</v>
      </c>
      <c r="I530" s="46">
        <v>0</v>
      </c>
      <c r="J530" t="s">
        <v>62</v>
      </c>
      <c r="K530" s="2">
        <v>3</v>
      </c>
      <c r="L530" t="s">
        <v>94</v>
      </c>
      <c r="M530" t="s">
        <v>553</v>
      </c>
      <c r="N530" t="s">
        <v>199</v>
      </c>
      <c r="O530" t="s">
        <v>32</v>
      </c>
      <c r="P530" t="s">
        <v>46</v>
      </c>
      <c r="Q530" t="s">
        <v>34</v>
      </c>
      <c r="R530" s="1">
        <f t="shared" si="55"/>
        <v>40484</v>
      </c>
      <c r="T530" t="s">
        <v>34</v>
      </c>
      <c r="U530" s="2">
        <v>0</v>
      </c>
      <c r="V530" t="s">
        <v>200</v>
      </c>
      <c r="W530" t="s">
        <v>36</v>
      </c>
    </row>
    <row r="531" spans="1:23" ht="17.5" hidden="1" customHeight="1" x14ac:dyDescent="0.4">
      <c r="A531" s="2">
        <v>92610</v>
      </c>
      <c r="B531" s="1">
        <f t="shared" si="56"/>
        <v>43646</v>
      </c>
      <c r="C531" t="s">
        <v>196</v>
      </c>
      <c r="D531" t="s">
        <v>24</v>
      </c>
      <c r="E531" t="s">
        <v>38</v>
      </c>
      <c r="F531" t="s">
        <v>111</v>
      </c>
      <c r="G531" t="s">
        <v>40</v>
      </c>
      <c r="H531" s="46">
        <v>0.19</v>
      </c>
      <c r="I531" s="46">
        <v>0</v>
      </c>
      <c r="J531" t="s">
        <v>62</v>
      </c>
      <c r="K531" s="2">
        <v>3</v>
      </c>
      <c r="L531" t="s">
        <v>94</v>
      </c>
      <c r="M531" t="s">
        <v>553</v>
      </c>
      <c r="N531" t="s">
        <v>199</v>
      </c>
      <c r="O531" t="s">
        <v>32</v>
      </c>
      <c r="P531" t="s">
        <v>46</v>
      </c>
      <c r="Q531" t="s">
        <v>34</v>
      </c>
      <c r="R531" s="1">
        <f t="shared" si="55"/>
        <v>40484</v>
      </c>
      <c r="T531" t="s">
        <v>34</v>
      </c>
      <c r="U531" s="2">
        <v>0</v>
      </c>
      <c r="V531" t="s">
        <v>200</v>
      </c>
      <c r="W531" t="s">
        <v>36</v>
      </c>
    </row>
    <row r="532" spans="1:23" ht="17.5" hidden="1" customHeight="1" x14ac:dyDescent="0.4">
      <c r="A532" s="2">
        <v>92610</v>
      </c>
      <c r="B532" s="1">
        <f t="shared" si="56"/>
        <v>43646</v>
      </c>
      <c r="C532" t="s">
        <v>196</v>
      </c>
      <c r="D532" t="s">
        <v>24</v>
      </c>
      <c r="E532" t="s">
        <v>38</v>
      </c>
      <c r="F532" t="s">
        <v>111</v>
      </c>
      <c r="G532" t="s">
        <v>40</v>
      </c>
      <c r="H532" s="46">
        <v>0.52</v>
      </c>
      <c r="I532" s="46">
        <v>0</v>
      </c>
      <c r="J532" t="s">
        <v>62</v>
      </c>
      <c r="K532" s="2">
        <v>3</v>
      </c>
      <c r="L532" t="s">
        <v>94</v>
      </c>
      <c r="M532" t="s">
        <v>553</v>
      </c>
      <c r="N532" t="s">
        <v>199</v>
      </c>
      <c r="O532" t="s">
        <v>32</v>
      </c>
      <c r="P532" t="s">
        <v>46</v>
      </c>
      <c r="Q532" t="s">
        <v>34</v>
      </c>
      <c r="R532" s="1">
        <f t="shared" si="55"/>
        <v>40484</v>
      </c>
      <c r="T532" t="s">
        <v>34</v>
      </c>
      <c r="U532" s="2">
        <v>0</v>
      </c>
      <c r="V532" t="s">
        <v>200</v>
      </c>
      <c r="W532" t="s">
        <v>36</v>
      </c>
    </row>
    <row r="533" spans="1:23" ht="17.5" hidden="1" customHeight="1" x14ac:dyDescent="0.4">
      <c r="A533" s="2">
        <v>92610</v>
      </c>
      <c r="B533" s="1">
        <f t="shared" si="56"/>
        <v>43646</v>
      </c>
      <c r="C533" t="s">
        <v>196</v>
      </c>
      <c r="D533" t="s">
        <v>24</v>
      </c>
      <c r="E533" t="s">
        <v>38</v>
      </c>
      <c r="F533" t="s">
        <v>111</v>
      </c>
      <c r="G533" t="s">
        <v>40</v>
      </c>
      <c r="H533" s="46">
        <v>0.28000000000000003</v>
      </c>
      <c r="I533" s="46">
        <v>0</v>
      </c>
      <c r="J533" t="s">
        <v>62</v>
      </c>
      <c r="K533" s="2">
        <v>3</v>
      </c>
      <c r="L533" t="s">
        <v>94</v>
      </c>
      <c r="M533" t="s">
        <v>553</v>
      </c>
      <c r="N533" t="s">
        <v>199</v>
      </c>
      <c r="O533" t="s">
        <v>32</v>
      </c>
      <c r="P533" t="s">
        <v>46</v>
      </c>
      <c r="Q533" t="s">
        <v>34</v>
      </c>
      <c r="R533" s="1">
        <f t="shared" si="55"/>
        <v>40484</v>
      </c>
      <c r="T533" t="s">
        <v>34</v>
      </c>
      <c r="U533" s="2">
        <v>0</v>
      </c>
      <c r="V533" t="s">
        <v>200</v>
      </c>
      <c r="W533" t="s">
        <v>36</v>
      </c>
    </row>
    <row r="534" spans="1:23" ht="17.5" hidden="1" customHeight="1" x14ac:dyDescent="0.4">
      <c r="A534" s="2">
        <v>92610</v>
      </c>
      <c r="B534" s="1">
        <f t="shared" si="56"/>
        <v>43646</v>
      </c>
      <c r="C534" t="s">
        <v>196</v>
      </c>
      <c r="D534" t="s">
        <v>24</v>
      </c>
      <c r="E534" t="s">
        <v>38</v>
      </c>
      <c r="F534" t="s">
        <v>111</v>
      </c>
      <c r="G534" t="s">
        <v>40</v>
      </c>
      <c r="H534" s="46">
        <v>0.19</v>
      </c>
      <c r="I534" s="46">
        <v>0</v>
      </c>
      <c r="J534" t="s">
        <v>62</v>
      </c>
      <c r="K534" s="2">
        <v>3</v>
      </c>
      <c r="L534" t="s">
        <v>94</v>
      </c>
      <c r="M534" t="s">
        <v>553</v>
      </c>
      <c r="N534" t="s">
        <v>199</v>
      </c>
      <c r="O534" t="s">
        <v>32</v>
      </c>
      <c r="P534" t="s">
        <v>46</v>
      </c>
      <c r="Q534" t="s">
        <v>34</v>
      </c>
      <c r="R534" s="1">
        <f t="shared" si="55"/>
        <v>40484</v>
      </c>
      <c r="T534" t="s">
        <v>34</v>
      </c>
      <c r="U534" s="2">
        <v>0</v>
      </c>
      <c r="V534" t="s">
        <v>200</v>
      </c>
      <c r="W534" t="s">
        <v>36</v>
      </c>
    </row>
    <row r="535" spans="1:23" ht="17.5" hidden="1" customHeight="1" x14ac:dyDescent="0.4">
      <c r="A535" s="2">
        <v>92610</v>
      </c>
      <c r="B535" s="1">
        <f t="shared" si="56"/>
        <v>43646</v>
      </c>
      <c r="C535" t="s">
        <v>196</v>
      </c>
      <c r="D535" t="s">
        <v>24</v>
      </c>
      <c r="E535" t="s">
        <v>38</v>
      </c>
      <c r="F535" t="s">
        <v>111</v>
      </c>
      <c r="G535" t="s">
        <v>40</v>
      </c>
      <c r="H535" s="46">
        <v>0.19</v>
      </c>
      <c r="I535" s="46">
        <v>0</v>
      </c>
      <c r="J535" t="s">
        <v>62</v>
      </c>
      <c r="K535" s="2">
        <v>3</v>
      </c>
      <c r="L535" t="s">
        <v>94</v>
      </c>
      <c r="M535" t="s">
        <v>553</v>
      </c>
      <c r="N535" t="s">
        <v>199</v>
      </c>
      <c r="O535" t="s">
        <v>32</v>
      </c>
      <c r="P535" t="s">
        <v>46</v>
      </c>
      <c r="Q535" t="s">
        <v>34</v>
      </c>
      <c r="R535" s="1">
        <f t="shared" si="55"/>
        <v>40484</v>
      </c>
      <c r="T535" t="s">
        <v>34</v>
      </c>
      <c r="U535" s="2">
        <v>0</v>
      </c>
      <c r="V535" t="s">
        <v>200</v>
      </c>
      <c r="W535" t="s">
        <v>36</v>
      </c>
    </row>
    <row r="536" spans="1:23" ht="17.5" hidden="1" customHeight="1" x14ac:dyDescent="0.4">
      <c r="A536" s="2">
        <v>92610</v>
      </c>
      <c r="B536" s="1">
        <f t="shared" si="56"/>
        <v>43646</v>
      </c>
      <c r="C536" t="s">
        <v>196</v>
      </c>
      <c r="D536" t="s">
        <v>24</v>
      </c>
      <c r="E536" t="s">
        <v>38</v>
      </c>
      <c r="F536" t="s">
        <v>111</v>
      </c>
      <c r="G536" t="s">
        <v>40</v>
      </c>
      <c r="H536" s="46">
        <v>0.48</v>
      </c>
      <c r="I536" s="46">
        <v>0</v>
      </c>
      <c r="J536" t="s">
        <v>62</v>
      </c>
      <c r="K536" s="2">
        <v>3</v>
      </c>
      <c r="L536" t="s">
        <v>94</v>
      </c>
      <c r="M536" t="s">
        <v>553</v>
      </c>
      <c r="N536" t="s">
        <v>199</v>
      </c>
      <c r="O536" t="s">
        <v>32</v>
      </c>
      <c r="P536" t="s">
        <v>46</v>
      </c>
      <c r="Q536" t="s">
        <v>34</v>
      </c>
      <c r="R536" s="1">
        <f t="shared" si="55"/>
        <v>40484</v>
      </c>
      <c r="T536" t="s">
        <v>34</v>
      </c>
      <c r="U536" s="2">
        <v>0</v>
      </c>
      <c r="V536" t="s">
        <v>200</v>
      </c>
      <c r="W536" t="s">
        <v>36</v>
      </c>
    </row>
    <row r="537" spans="1:23" ht="17.5" hidden="1" customHeight="1" x14ac:dyDescent="0.4">
      <c r="A537" s="2">
        <v>92610</v>
      </c>
      <c r="B537" s="1">
        <f t="shared" si="56"/>
        <v>43646</v>
      </c>
      <c r="C537" t="s">
        <v>196</v>
      </c>
      <c r="D537" t="s">
        <v>24</v>
      </c>
      <c r="E537" t="s">
        <v>38</v>
      </c>
      <c r="F537" t="s">
        <v>111</v>
      </c>
      <c r="G537" t="s">
        <v>40</v>
      </c>
      <c r="H537" s="46">
        <v>0.19</v>
      </c>
      <c r="I537" s="46">
        <v>0</v>
      </c>
      <c r="J537" t="s">
        <v>62</v>
      </c>
      <c r="K537" s="2">
        <v>3</v>
      </c>
      <c r="L537" t="s">
        <v>94</v>
      </c>
      <c r="M537" t="s">
        <v>553</v>
      </c>
      <c r="N537" t="s">
        <v>199</v>
      </c>
      <c r="O537" t="s">
        <v>32</v>
      </c>
      <c r="P537" t="s">
        <v>46</v>
      </c>
      <c r="Q537" t="s">
        <v>34</v>
      </c>
      <c r="R537" s="1">
        <f t="shared" si="55"/>
        <v>40484</v>
      </c>
      <c r="T537" t="s">
        <v>34</v>
      </c>
      <c r="U537" s="2">
        <v>0</v>
      </c>
      <c r="V537" t="s">
        <v>200</v>
      </c>
      <c r="W537" t="s">
        <v>36</v>
      </c>
    </row>
    <row r="538" spans="1:23" ht="17.5" hidden="1" customHeight="1" x14ac:dyDescent="0.4">
      <c r="A538" s="2">
        <v>92610</v>
      </c>
      <c r="B538" s="1">
        <f t="shared" si="56"/>
        <v>43646</v>
      </c>
      <c r="C538" t="s">
        <v>196</v>
      </c>
      <c r="D538" t="s">
        <v>24</v>
      </c>
      <c r="E538" t="s">
        <v>38</v>
      </c>
      <c r="F538" t="s">
        <v>111</v>
      </c>
      <c r="G538" t="s">
        <v>40</v>
      </c>
      <c r="H538" s="46">
        <v>0.24</v>
      </c>
      <c r="I538" s="46">
        <v>0</v>
      </c>
      <c r="J538" t="s">
        <v>62</v>
      </c>
      <c r="K538" s="2">
        <v>3</v>
      </c>
      <c r="L538" t="s">
        <v>94</v>
      </c>
      <c r="M538" t="s">
        <v>553</v>
      </c>
      <c r="N538" t="s">
        <v>199</v>
      </c>
      <c r="O538" t="s">
        <v>32</v>
      </c>
      <c r="P538" t="s">
        <v>46</v>
      </c>
      <c r="Q538" t="s">
        <v>34</v>
      </c>
      <c r="R538" s="1">
        <f t="shared" si="55"/>
        <v>40484</v>
      </c>
      <c r="T538" t="s">
        <v>34</v>
      </c>
      <c r="U538" s="2">
        <v>0</v>
      </c>
      <c r="V538" t="s">
        <v>200</v>
      </c>
      <c r="W538" t="s">
        <v>36</v>
      </c>
    </row>
    <row r="539" spans="1:23" ht="17.5" hidden="1" customHeight="1" x14ac:dyDescent="0.4">
      <c r="A539" s="2">
        <v>92610</v>
      </c>
      <c r="B539" s="1">
        <f t="shared" si="56"/>
        <v>43646</v>
      </c>
      <c r="C539" t="s">
        <v>196</v>
      </c>
      <c r="D539" t="s">
        <v>24</v>
      </c>
      <c r="E539" t="s">
        <v>38</v>
      </c>
      <c r="F539" t="s">
        <v>111</v>
      </c>
      <c r="G539" t="s">
        <v>40</v>
      </c>
      <c r="H539" s="46">
        <v>0.08</v>
      </c>
      <c r="I539" s="46">
        <v>0</v>
      </c>
      <c r="J539" t="s">
        <v>62</v>
      </c>
      <c r="K539" s="2">
        <v>3</v>
      </c>
      <c r="L539" t="s">
        <v>94</v>
      </c>
      <c r="M539" t="s">
        <v>553</v>
      </c>
      <c r="N539" t="s">
        <v>199</v>
      </c>
      <c r="O539" t="s">
        <v>32</v>
      </c>
      <c r="P539" t="s">
        <v>46</v>
      </c>
      <c r="Q539" t="s">
        <v>34</v>
      </c>
      <c r="R539" s="1">
        <f t="shared" si="55"/>
        <v>40484</v>
      </c>
      <c r="T539" t="s">
        <v>34</v>
      </c>
      <c r="U539" s="2">
        <v>0</v>
      </c>
      <c r="V539" t="s">
        <v>200</v>
      </c>
      <c r="W539" t="s">
        <v>36</v>
      </c>
    </row>
    <row r="540" spans="1:23" ht="17.5" hidden="1" customHeight="1" x14ac:dyDescent="0.4">
      <c r="A540" s="2">
        <v>92610</v>
      </c>
      <c r="B540" s="1">
        <f t="shared" si="56"/>
        <v>43646</v>
      </c>
      <c r="C540" t="s">
        <v>196</v>
      </c>
      <c r="D540" t="s">
        <v>24</v>
      </c>
      <c r="E540" t="s">
        <v>38</v>
      </c>
      <c r="F540" t="s">
        <v>111</v>
      </c>
      <c r="G540" t="s">
        <v>40</v>
      </c>
      <c r="H540" s="46">
        <v>0.08</v>
      </c>
      <c r="I540" s="46">
        <v>0</v>
      </c>
      <c r="J540" t="s">
        <v>62</v>
      </c>
      <c r="K540" s="2">
        <v>3</v>
      </c>
      <c r="L540" t="s">
        <v>94</v>
      </c>
      <c r="M540" t="s">
        <v>553</v>
      </c>
      <c r="N540" t="s">
        <v>199</v>
      </c>
      <c r="O540" t="s">
        <v>32</v>
      </c>
      <c r="P540" t="s">
        <v>46</v>
      </c>
      <c r="Q540" t="s">
        <v>34</v>
      </c>
      <c r="R540" s="1">
        <f t="shared" si="55"/>
        <v>40484</v>
      </c>
      <c r="T540" t="s">
        <v>34</v>
      </c>
      <c r="U540" s="2">
        <v>0</v>
      </c>
      <c r="V540" t="s">
        <v>200</v>
      </c>
      <c r="W540" t="s">
        <v>36</v>
      </c>
    </row>
    <row r="541" spans="1:23" ht="17.5" hidden="1" customHeight="1" x14ac:dyDescent="0.4">
      <c r="A541" s="2">
        <v>92610</v>
      </c>
      <c r="B541" s="1">
        <f t="shared" si="56"/>
        <v>43646</v>
      </c>
      <c r="C541" t="s">
        <v>196</v>
      </c>
      <c r="D541" t="s">
        <v>24</v>
      </c>
      <c r="E541" t="s">
        <v>38</v>
      </c>
      <c r="F541" t="s">
        <v>111</v>
      </c>
      <c r="G541" t="s">
        <v>40</v>
      </c>
      <c r="H541" s="46">
        <v>0.08</v>
      </c>
      <c r="I541" s="46">
        <v>0</v>
      </c>
      <c r="J541" t="s">
        <v>62</v>
      </c>
      <c r="K541" s="2">
        <v>3</v>
      </c>
      <c r="L541" t="s">
        <v>94</v>
      </c>
      <c r="M541" t="s">
        <v>553</v>
      </c>
      <c r="N541" t="s">
        <v>199</v>
      </c>
      <c r="O541" t="s">
        <v>32</v>
      </c>
      <c r="P541" t="s">
        <v>46</v>
      </c>
      <c r="Q541" t="s">
        <v>34</v>
      </c>
      <c r="R541" s="1">
        <f t="shared" si="55"/>
        <v>40484</v>
      </c>
      <c r="T541" t="s">
        <v>34</v>
      </c>
      <c r="U541" s="2">
        <v>0</v>
      </c>
      <c r="V541" t="s">
        <v>200</v>
      </c>
      <c r="W541" t="s">
        <v>36</v>
      </c>
    </row>
    <row r="542" spans="1:23" ht="17.5" hidden="1" customHeight="1" x14ac:dyDescent="0.4">
      <c r="A542" s="2">
        <v>92610</v>
      </c>
      <c r="B542" s="1">
        <f t="shared" si="56"/>
        <v>43646</v>
      </c>
      <c r="C542" t="s">
        <v>204</v>
      </c>
      <c r="D542" t="s">
        <v>24</v>
      </c>
      <c r="E542" t="s">
        <v>205</v>
      </c>
      <c r="F542" t="s">
        <v>111</v>
      </c>
      <c r="G542" t="s">
        <v>141</v>
      </c>
      <c r="H542" s="46">
        <v>4.01</v>
      </c>
      <c r="I542" s="46">
        <v>0</v>
      </c>
      <c r="J542" t="s">
        <v>62</v>
      </c>
      <c r="K542" s="2">
        <v>3</v>
      </c>
      <c r="L542" t="s">
        <v>94</v>
      </c>
      <c r="M542" t="s">
        <v>553</v>
      </c>
      <c r="N542" t="s">
        <v>199</v>
      </c>
      <c r="O542" t="s">
        <v>32</v>
      </c>
      <c r="P542" t="s">
        <v>33</v>
      </c>
      <c r="Q542" t="s">
        <v>34</v>
      </c>
      <c r="R542" s="1">
        <f t="shared" si="55"/>
        <v>40484</v>
      </c>
      <c r="T542" t="s">
        <v>34</v>
      </c>
      <c r="U542" s="2">
        <v>0</v>
      </c>
      <c r="V542" t="s">
        <v>200</v>
      </c>
      <c r="W542" t="s">
        <v>36</v>
      </c>
    </row>
    <row r="543" spans="1:23" ht="17.5" hidden="1" customHeight="1" x14ac:dyDescent="0.4">
      <c r="A543" s="2">
        <v>92610</v>
      </c>
      <c r="B543" s="1">
        <f t="shared" si="56"/>
        <v>43646</v>
      </c>
      <c r="C543" t="s">
        <v>204</v>
      </c>
      <c r="D543" t="s">
        <v>24</v>
      </c>
      <c r="E543" t="s">
        <v>205</v>
      </c>
      <c r="F543" t="s">
        <v>111</v>
      </c>
      <c r="G543" t="s">
        <v>141</v>
      </c>
      <c r="H543" s="46">
        <v>5.0999999999999996</v>
      </c>
      <c r="I543" s="46">
        <v>0</v>
      </c>
      <c r="J543" t="s">
        <v>62</v>
      </c>
      <c r="K543" s="2">
        <v>3</v>
      </c>
      <c r="L543" t="s">
        <v>94</v>
      </c>
      <c r="M543" t="s">
        <v>553</v>
      </c>
      <c r="N543" t="s">
        <v>199</v>
      </c>
      <c r="O543" t="s">
        <v>32</v>
      </c>
      <c r="P543" t="s">
        <v>33</v>
      </c>
      <c r="Q543" t="s">
        <v>34</v>
      </c>
      <c r="R543" s="1">
        <f t="shared" si="55"/>
        <v>40484</v>
      </c>
      <c r="T543" t="s">
        <v>34</v>
      </c>
      <c r="U543" s="2">
        <v>0</v>
      </c>
      <c r="V543" t="s">
        <v>200</v>
      </c>
      <c r="W543" t="s">
        <v>36</v>
      </c>
    </row>
    <row r="544" spans="1:23" ht="17.5" hidden="1" customHeight="1" x14ac:dyDescent="0.4">
      <c r="A544" s="2">
        <v>92610</v>
      </c>
      <c r="B544" s="1">
        <f t="shared" si="56"/>
        <v>43646</v>
      </c>
      <c r="C544" t="s">
        <v>204</v>
      </c>
      <c r="D544" t="s">
        <v>24</v>
      </c>
      <c r="E544" t="s">
        <v>205</v>
      </c>
      <c r="F544" t="s">
        <v>111</v>
      </c>
      <c r="G544" t="s">
        <v>141</v>
      </c>
      <c r="H544" s="46">
        <v>4.01</v>
      </c>
      <c r="I544" s="46">
        <v>0</v>
      </c>
      <c r="J544" t="s">
        <v>62</v>
      </c>
      <c r="K544" s="2">
        <v>3</v>
      </c>
      <c r="L544" t="s">
        <v>94</v>
      </c>
      <c r="M544" t="s">
        <v>553</v>
      </c>
      <c r="N544" t="s">
        <v>199</v>
      </c>
      <c r="O544" t="s">
        <v>32</v>
      </c>
      <c r="P544" t="s">
        <v>33</v>
      </c>
      <c r="Q544" t="s">
        <v>34</v>
      </c>
      <c r="R544" s="1">
        <f t="shared" si="55"/>
        <v>40484</v>
      </c>
      <c r="T544" t="s">
        <v>34</v>
      </c>
      <c r="U544" s="2">
        <v>0</v>
      </c>
      <c r="V544" t="s">
        <v>200</v>
      </c>
      <c r="W544" t="s">
        <v>36</v>
      </c>
    </row>
    <row r="545" spans="1:23" ht="17.5" hidden="1" customHeight="1" x14ac:dyDescent="0.4">
      <c r="A545" s="2">
        <v>92610</v>
      </c>
      <c r="B545" s="1">
        <f t="shared" si="56"/>
        <v>43646</v>
      </c>
      <c r="C545" t="s">
        <v>204</v>
      </c>
      <c r="D545" t="s">
        <v>24</v>
      </c>
      <c r="E545" t="s">
        <v>205</v>
      </c>
      <c r="F545" t="s">
        <v>111</v>
      </c>
      <c r="G545" t="s">
        <v>141</v>
      </c>
      <c r="H545" s="46">
        <v>4.01</v>
      </c>
      <c r="I545" s="46">
        <v>0</v>
      </c>
      <c r="J545" t="s">
        <v>62</v>
      </c>
      <c r="K545" s="2">
        <v>3</v>
      </c>
      <c r="L545" t="s">
        <v>94</v>
      </c>
      <c r="M545" t="s">
        <v>553</v>
      </c>
      <c r="N545" t="s">
        <v>199</v>
      </c>
      <c r="O545" t="s">
        <v>32</v>
      </c>
      <c r="P545" t="s">
        <v>33</v>
      </c>
      <c r="Q545" t="s">
        <v>34</v>
      </c>
      <c r="R545" s="1">
        <f t="shared" si="55"/>
        <v>40484</v>
      </c>
      <c r="T545" t="s">
        <v>34</v>
      </c>
      <c r="U545" s="2">
        <v>0</v>
      </c>
      <c r="V545" t="s">
        <v>200</v>
      </c>
      <c r="W545" t="s">
        <v>36</v>
      </c>
    </row>
    <row r="546" spans="1:23" ht="17.5" hidden="1" customHeight="1" x14ac:dyDescent="0.4">
      <c r="A546" s="2">
        <v>92610</v>
      </c>
      <c r="B546" s="1">
        <f t="shared" si="56"/>
        <v>43646</v>
      </c>
      <c r="C546" t="s">
        <v>204</v>
      </c>
      <c r="D546" t="s">
        <v>24</v>
      </c>
      <c r="E546" t="s">
        <v>205</v>
      </c>
      <c r="F546" t="s">
        <v>111</v>
      </c>
      <c r="G546" t="s">
        <v>141</v>
      </c>
      <c r="H546" s="46">
        <v>0.08</v>
      </c>
      <c r="I546" s="46">
        <v>0</v>
      </c>
      <c r="J546" t="s">
        <v>62</v>
      </c>
      <c r="K546" s="2">
        <v>3</v>
      </c>
      <c r="L546" t="s">
        <v>94</v>
      </c>
      <c r="M546" t="s">
        <v>553</v>
      </c>
      <c r="N546" t="s">
        <v>199</v>
      </c>
      <c r="O546" t="s">
        <v>32</v>
      </c>
      <c r="P546" t="s">
        <v>46</v>
      </c>
      <c r="Q546" t="s">
        <v>34</v>
      </c>
      <c r="R546" s="1">
        <f t="shared" si="55"/>
        <v>40484</v>
      </c>
      <c r="T546" t="s">
        <v>34</v>
      </c>
      <c r="U546" s="2">
        <v>0</v>
      </c>
      <c r="V546" t="s">
        <v>200</v>
      </c>
      <c r="W546" t="s">
        <v>36</v>
      </c>
    </row>
    <row r="547" spans="1:23" ht="17.5" hidden="1" customHeight="1" x14ac:dyDescent="0.4">
      <c r="A547" s="2">
        <v>92610</v>
      </c>
      <c r="B547" s="1">
        <f t="shared" si="56"/>
        <v>43646</v>
      </c>
      <c r="C547" t="s">
        <v>204</v>
      </c>
      <c r="D547" t="s">
        <v>24</v>
      </c>
      <c r="E547" t="s">
        <v>205</v>
      </c>
      <c r="F547" t="s">
        <v>111</v>
      </c>
      <c r="G547" t="s">
        <v>141</v>
      </c>
      <c r="H547" s="46">
        <v>0.1</v>
      </c>
      <c r="I547" s="46">
        <v>0</v>
      </c>
      <c r="J547" t="s">
        <v>62</v>
      </c>
      <c r="K547" s="2">
        <v>3</v>
      </c>
      <c r="L547" t="s">
        <v>94</v>
      </c>
      <c r="M547" t="s">
        <v>553</v>
      </c>
      <c r="N547" t="s">
        <v>199</v>
      </c>
      <c r="O547" t="s">
        <v>32</v>
      </c>
      <c r="P547" t="s">
        <v>46</v>
      </c>
      <c r="Q547" t="s">
        <v>34</v>
      </c>
      <c r="R547" s="1">
        <f t="shared" si="55"/>
        <v>40484</v>
      </c>
      <c r="T547" t="s">
        <v>34</v>
      </c>
      <c r="U547" s="2">
        <v>0</v>
      </c>
      <c r="V547" t="s">
        <v>200</v>
      </c>
      <c r="W547" t="s">
        <v>36</v>
      </c>
    </row>
    <row r="548" spans="1:23" ht="17.5" hidden="1" customHeight="1" x14ac:dyDescent="0.4">
      <c r="A548" s="2">
        <v>92610</v>
      </c>
      <c r="B548" s="1">
        <f t="shared" si="56"/>
        <v>43646</v>
      </c>
      <c r="C548" t="s">
        <v>204</v>
      </c>
      <c r="D548" t="s">
        <v>24</v>
      </c>
      <c r="E548" t="s">
        <v>205</v>
      </c>
      <c r="F548" t="s">
        <v>111</v>
      </c>
      <c r="G548" t="s">
        <v>141</v>
      </c>
      <c r="H548" s="46">
        <v>0.08</v>
      </c>
      <c r="I548" s="46">
        <v>0</v>
      </c>
      <c r="J548" t="s">
        <v>62</v>
      </c>
      <c r="K548" s="2">
        <v>3</v>
      </c>
      <c r="L548" t="s">
        <v>94</v>
      </c>
      <c r="M548" t="s">
        <v>553</v>
      </c>
      <c r="N548" t="s">
        <v>199</v>
      </c>
      <c r="O548" t="s">
        <v>32</v>
      </c>
      <c r="P548" t="s">
        <v>46</v>
      </c>
      <c r="Q548" t="s">
        <v>34</v>
      </c>
      <c r="R548" s="1">
        <f t="shared" si="55"/>
        <v>40484</v>
      </c>
      <c r="T548" t="s">
        <v>34</v>
      </c>
      <c r="U548" s="2">
        <v>0</v>
      </c>
      <c r="V548" t="s">
        <v>200</v>
      </c>
      <c r="W548" t="s">
        <v>36</v>
      </c>
    </row>
    <row r="549" spans="1:23" ht="17.5" hidden="1" customHeight="1" x14ac:dyDescent="0.4">
      <c r="A549" s="2">
        <v>92610</v>
      </c>
      <c r="B549" s="1">
        <f t="shared" si="56"/>
        <v>43646</v>
      </c>
      <c r="C549" t="s">
        <v>204</v>
      </c>
      <c r="D549" t="s">
        <v>24</v>
      </c>
      <c r="E549" t="s">
        <v>205</v>
      </c>
      <c r="F549" t="s">
        <v>111</v>
      </c>
      <c r="G549" t="s">
        <v>141</v>
      </c>
      <c r="H549" s="46">
        <v>0.08</v>
      </c>
      <c r="I549" s="46">
        <v>0</v>
      </c>
      <c r="J549" t="s">
        <v>62</v>
      </c>
      <c r="K549" s="2">
        <v>3</v>
      </c>
      <c r="L549" t="s">
        <v>94</v>
      </c>
      <c r="M549" t="s">
        <v>553</v>
      </c>
      <c r="N549" t="s">
        <v>199</v>
      </c>
      <c r="O549" t="s">
        <v>32</v>
      </c>
      <c r="P549" t="s">
        <v>46</v>
      </c>
      <c r="Q549" t="s">
        <v>34</v>
      </c>
      <c r="R549" s="1">
        <f t="shared" si="55"/>
        <v>40484</v>
      </c>
      <c r="T549" t="s">
        <v>34</v>
      </c>
      <c r="U549" s="2">
        <v>0</v>
      </c>
      <c r="V549" t="s">
        <v>200</v>
      </c>
      <c r="W549" t="s">
        <v>36</v>
      </c>
    </row>
    <row r="550" spans="1:23" ht="17.5" hidden="1" customHeight="1" x14ac:dyDescent="0.4">
      <c r="A550" s="2">
        <v>92610</v>
      </c>
      <c r="B550" s="1">
        <f t="shared" si="56"/>
        <v>43646</v>
      </c>
      <c r="C550" t="s">
        <v>201</v>
      </c>
      <c r="D550" t="s">
        <v>24</v>
      </c>
      <c r="E550" t="s">
        <v>67</v>
      </c>
      <c r="F550" t="s">
        <v>111</v>
      </c>
      <c r="G550" t="s">
        <v>68</v>
      </c>
      <c r="H550" s="46">
        <v>29</v>
      </c>
      <c r="I550" s="46">
        <v>0</v>
      </c>
      <c r="J550" t="s">
        <v>62</v>
      </c>
      <c r="K550" s="2">
        <v>3</v>
      </c>
      <c r="L550" t="s">
        <v>94</v>
      </c>
      <c r="M550" t="s">
        <v>553</v>
      </c>
      <c r="N550" t="s">
        <v>199</v>
      </c>
      <c r="O550" t="s">
        <v>32</v>
      </c>
      <c r="P550" t="s">
        <v>33</v>
      </c>
      <c r="Q550" t="s">
        <v>34</v>
      </c>
      <c r="R550" s="1">
        <f t="shared" si="55"/>
        <v>40484</v>
      </c>
      <c r="T550" t="s">
        <v>34</v>
      </c>
      <c r="U550" s="2">
        <v>0</v>
      </c>
      <c r="V550" t="s">
        <v>200</v>
      </c>
      <c r="W550" t="s">
        <v>36</v>
      </c>
    </row>
    <row r="551" spans="1:23" ht="17.5" hidden="1" customHeight="1" x14ac:dyDescent="0.4">
      <c r="A551" s="2">
        <v>92610</v>
      </c>
      <c r="B551" s="1">
        <f t="shared" si="56"/>
        <v>43646</v>
      </c>
      <c r="C551" t="s">
        <v>201</v>
      </c>
      <c r="D551" t="s">
        <v>24</v>
      </c>
      <c r="E551" t="s">
        <v>67</v>
      </c>
      <c r="F551" t="s">
        <v>111</v>
      </c>
      <c r="G551" t="s">
        <v>68</v>
      </c>
      <c r="H551" s="46">
        <v>4.01</v>
      </c>
      <c r="I551" s="46">
        <v>0</v>
      </c>
      <c r="J551" t="s">
        <v>62</v>
      </c>
      <c r="K551" s="2">
        <v>3</v>
      </c>
      <c r="L551" t="s">
        <v>94</v>
      </c>
      <c r="M551" t="s">
        <v>553</v>
      </c>
      <c r="N551" t="s">
        <v>199</v>
      </c>
      <c r="O551" t="s">
        <v>32</v>
      </c>
      <c r="P551" t="s">
        <v>33</v>
      </c>
      <c r="Q551" t="s">
        <v>34</v>
      </c>
      <c r="R551" s="1">
        <f t="shared" si="55"/>
        <v>40484</v>
      </c>
      <c r="T551" t="s">
        <v>34</v>
      </c>
      <c r="U551" s="2">
        <v>0</v>
      </c>
      <c r="V551" t="s">
        <v>200</v>
      </c>
      <c r="W551" t="s">
        <v>36</v>
      </c>
    </row>
    <row r="552" spans="1:23" ht="17.5" hidden="1" customHeight="1" x14ac:dyDescent="0.4">
      <c r="A552" s="2">
        <v>92610</v>
      </c>
      <c r="B552" s="1">
        <f t="shared" si="56"/>
        <v>43646</v>
      </c>
      <c r="C552" t="s">
        <v>201</v>
      </c>
      <c r="D552" t="s">
        <v>24</v>
      </c>
      <c r="E552" t="s">
        <v>67</v>
      </c>
      <c r="F552" t="s">
        <v>111</v>
      </c>
      <c r="G552" t="s">
        <v>68</v>
      </c>
      <c r="H552" s="46">
        <v>0.48</v>
      </c>
      <c r="I552" s="46">
        <v>0</v>
      </c>
      <c r="J552" t="s">
        <v>62</v>
      </c>
      <c r="K552" s="2">
        <v>3</v>
      </c>
      <c r="L552" t="s">
        <v>94</v>
      </c>
      <c r="M552" t="s">
        <v>553</v>
      </c>
      <c r="N552" t="s">
        <v>199</v>
      </c>
      <c r="O552" t="s">
        <v>32</v>
      </c>
      <c r="P552" t="s">
        <v>46</v>
      </c>
      <c r="Q552" t="s">
        <v>34</v>
      </c>
      <c r="R552" s="1">
        <f t="shared" si="55"/>
        <v>40484</v>
      </c>
      <c r="T552" t="s">
        <v>34</v>
      </c>
      <c r="U552" s="2">
        <v>0</v>
      </c>
      <c r="V552" t="s">
        <v>200</v>
      </c>
      <c r="W552" t="s">
        <v>36</v>
      </c>
    </row>
    <row r="553" spans="1:23" ht="17.5" hidden="1" customHeight="1" x14ac:dyDescent="0.4">
      <c r="A553" s="2">
        <v>92610</v>
      </c>
      <c r="B553" s="1">
        <f t="shared" si="56"/>
        <v>43646</v>
      </c>
      <c r="C553" t="s">
        <v>201</v>
      </c>
      <c r="D553" t="s">
        <v>24</v>
      </c>
      <c r="E553" t="s">
        <v>67</v>
      </c>
      <c r="F553" t="s">
        <v>111</v>
      </c>
      <c r="G553" t="s">
        <v>68</v>
      </c>
      <c r="H553" s="46">
        <v>0.08</v>
      </c>
      <c r="I553" s="46">
        <v>0</v>
      </c>
      <c r="J553" t="s">
        <v>62</v>
      </c>
      <c r="K553" s="2">
        <v>3</v>
      </c>
      <c r="L553" t="s">
        <v>94</v>
      </c>
      <c r="M553" t="s">
        <v>553</v>
      </c>
      <c r="N553" t="s">
        <v>199</v>
      </c>
      <c r="O553" t="s">
        <v>32</v>
      </c>
      <c r="P553" t="s">
        <v>46</v>
      </c>
      <c r="Q553" t="s">
        <v>34</v>
      </c>
      <c r="R553" s="1">
        <f t="shared" si="55"/>
        <v>40484</v>
      </c>
      <c r="T553" t="s">
        <v>34</v>
      </c>
      <c r="U553" s="2">
        <v>0</v>
      </c>
      <c r="V553" t="s">
        <v>200</v>
      </c>
      <c r="W553" t="s">
        <v>36</v>
      </c>
    </row>
    <row r="554" spans="1:23" ht="17.5" hidden="1" customHeight="1" x14ac:dyDescent="0.4">
      <c r="A554" s="2">
        <v>92610</v>
      </c>
      <c r="B554" s="1">
        <f t="shared" si="56"/>
        <v>43646</v>
      </c>
      <c r="C554" t="s">
        <v>394</v>
      </c>
      <c r="D554" t="s">
        <v>24</v>
      </c>
      <c r="E554" t="s">
        <v>347</v>
      </c>
      <c r="F554" t="s">
        <v>111</v>
      </c>
      <c r="G554" t="s">
        <v>348</v>
      </c>
      <c r="H554" s="46">
        <v>5.89</v>
      </c>
      <c r="I554" s="46">
        <v>0</v>
      </c>
      <c r="J554" t="s">
        <v>62</v>
      </c>
      <c r="K554" s="2">
        <v>3</v>
      </c>
      <c r="L554" t="s">
        <v>94</v>
      </c>
      <c r="M554" t="s">
        <v>553</v>
      </c>
      <c r="N554" t="s">
        <v>199</v>
      </c>
      <c r="O554" t="s">
        <v>32</v>
      </c>
      <c r="P554" t="s">
        <v>33</v>
      </c>
      <c r="Q554" t="s">
        <v>34</v>
      </c>
      <c r="R554" s="1">
        <f>DATE(2013,7,29)</f>
        <v>41484</v>
      </c>
      <c r="T554" t="s">
        <v>34</v>
      </c>
      <c r="U554" s="2">
        <v>0</v>
      </c>
      <c r="V554" t="s">
        <v>200</v>
      </c>
      <c r="W554" t="s">
        <v>36</v>
      </c>
    </row>
    <row r="555" spans="1:23" ht="17.5" hidden="1" customHeight="1" x14ac:dyDescent="0.4">
      <c r="A555" s="2">
        <v>92610</v>
      </c>
      <c r="B555" s="1">
        <f t="shared" si="56"/>
        <v>43646</v>
      </c>
      <c r="C555" t="s">
        <v>394</v>
      </c>
      <c r="D555" t="s">
        <v>24</v>
      </c>
      <c r="E555" t="s">
        <v>347</v>
      </c>
      <c r="F555" t="s">
        <v>111</v>
      </c>
      <c r="G555" t="s">
        <v>348</v>
      </c>
      <c r="H555" s="46">
        <v>4.01</v>
      </c>
      <c r="I555" s="46">
        <v>0</v>
      </c>
      <c r="J555" t="s">
        <v>62</v>
      </c>
      <c r="K555" s="2">
        <v>3</v>
      </c>
      <c r="L555" t="s">
        <v>94</v>
      </c>
      <c r="M555" t="s">
        <v>553</v>
      </c>
      <c r="N555" t="s">
        <v>199</v>
      </c>
      <c r="O555" t="s">
        <v>32</v>
      </c>
      <c r="P555" t="s">
        <v>33</v>
      </c>
      <c r="Q555" t="s">
        <v>34</v>
      </c>
      <c r="R555" s="1">
        <f>DATE(2013,7,29)</f>
        <v>41484</v>
      </c>
      <c r="T555" t="s">
        <v>34</v>
      </c>
      <c r="U555" s="2">
        <v>0</v>
      </c>
      <c r="V555" t="s">
        <v>200</v>
      </c>
      <c r="W555" t="s">
        <v>36</v>
      </c>
    </row>
    <row r="556" spans="1:23" ht="17.5" hidden="1" customHeight="1" x14ac:dyDescent="0.4">
      <c r="A556" s="2">
        <v>92610</v>
      </c>
      <c r="B556" s="1">
        <f t="shared" ref="B556:B584" si="57">DATE(2019,6,30)</f>
        <v>43646</v>
      </c>
      <c r="C556" t="s">
        <v>394</v>
      </c>
      <c r="D556" t="s">
        <v>24</v>
      </c>
      <c r="E556" t="s">
        <v>347</v>
      </c>
      <c r="F556" t="s">
        <v>111</v>
      </c>
      <c r="G556" t="s">
        <v>348</v>
      </c>
      <c r="H556" s="46">
        <v>0.11</v>
      </c>
      <c r="I556" s="46">
        <v>0</v>
      </c>
      <c r="J556" t="s">
        <v>62</v>
      </c>
      <c r="K556" s="2">
        <v>3</v>
      </c>
      <c r="L556" t="s">
        <v>94</v>
      </c>
      <c r="M556" t="s">
        <v>553</v>
      </c>
      <c r="N556" t="s">
        <v>199</v>
      </c>
      <c r="O556" t="s">
        <v>32</v>
      </c>
      <c r="P556" t="s">
        <v>46</v>
      </c>
      <c r="Q556" t="s">
        <v>34</v>
      </c>
      <c r="R556" s="1">
        <f>DATE(2013,7,29)</f>
        <v>41484</v>
      </c>
      <c r="T556" t="s">
        <v>34</v>
      </c>
      <c r="U556" s="2">
        <v>0</v>
      </c>
      <c r="V556" t="s">
        <v>200</v>
      </c>
      <c r="W556" t="s">
        <v>36</v>
      </c>
    </row>
    <row r="557" spans="1:23" ht="17.5" hidden="1" customHeight="1" x14ac:dyDescent="0.4">
      <c r="A557" s="2">
        <v>92610</v>
      </c>
      <c r="B557" s="1">
        <f t="shared" si="57"/>
        <v>43646</v>
      </c>
      <c r="C557" t="s">
        <v>394</v>
      </c>
      <c r="D557" t="s">
        <v>24</v>
      </c>
      <c r="E557" t="s">
        <v>347</v>
      </c>
      <c r="F557" t="s">
        <v>111</v>
      </c>
      <c r="G557" t="s">
        <v>348</v>
      </c>
      <c r="H557" s="46">
        <v>0.08</v>
      </c>
      <c r="I557" s="46">
        <v>0</v>
      </c>
      <c r="J557" t="s">
        <v>62</v>
      </c>
      <c r="K557" s="2">
        <v>3</v>
      </c>
      <c r="L557" t="s">
        <v>94</v>
      </c>
      <c r="M557" t="s">
        <v>553</v>
      </c>
      <c r="N557" t="s">
        <v>199</v>
      </c>
      <c r="O557" t="s">
        <v>32</v>
      </c>
      <c r="P557" t="s">
        <v>46</v>
      </c>
      <c r="Q557" t="s">
        <v>34</v>
      </c>
      <c r="R557" s="1">
        <f>DATE(2013,7,29)</f>
        <v>41484</v>
      </c>
      <c r="T557" t="s">
        <v>34</v>
      </c>
      <c r="U557" s="2">
        <v>0</v>
      </c>
      <c r="V557" t="s">
        <v>200</v>
      </c>
      <c r="W557" t="s">
        <v>36</v>
      </c>
    </row>
    <row r="558" spans="1:23" ht="17.5" hidden="1" customHeight="1" x14ac:dyDescent="0.4">
      <c r="A558" s="2">
        <v>92612</v>
      </c>
      <c r="B558" s="1">
        <f t="shared" si="57"/>
        <v>43646</v>
      </c>
      <c r="C558" t="s">
        <v>280</v>
      </c>
      <c r="D558" t="s">
        <v>24</v>
      </c>
      <c r="E558" t="s">
        <v>281</v>
      </c>
      <c r="F558" t="s">
        <v>282</v>
      </c>
      <c r="G558" t="s">
        <v>141</v>
      </c>
      <c r="H558" s="46">
        <v>1044.6300000000001</v>
      </c>
      <c r="I558" s="46">
        <v>0</v>
      </c>
      <c r="J558" t="s">
        <v>554</v>
      </c>
      <c r="K558" s="2">
        <v>3</v>
      </c>
      <c r="L558" t="s">
        <v>94</v>
      </c>
      <c r="M558" t="s">
        <v>555</v>
      </c>
      <c r="N558" t="s">
        <v>285</v>
      </c>
      <c r="O558" t="s">
        <v>32</v>
      </c>
      <c r="P558" t="s">
        <v>33</v>
      </c>
      <c r="Q558" t="s">
        <v>34</v>
      </c>
      <c r="R558" s="1">
        <f t="shared" ref="R558:R566" si="58">DATE(2010,11,2)</f>
        <v>40484</v>
      </c>
      <c r="T558" t="s">
        <v>34</v>
      </c>
      <c r="U558" s="2">
        <v>0</v>
      </c>
      <c r="V558" t="s">
        <v>286</v>
      </c>
      <c r="W558" t="s">
        <v>36</v>
      </c>
    </row>
    <row r="559" spans="1:23" ht="17.5" hidden="1" customHeight="1" x14ac:dyDescent="0.4">
      <c r="A559" s="2">
        <v>92613</v>
      </c>
      <c r="B559" s="1">
        <f t="shared" si="57"/>
        <v>43646</v>
      </c>
      <c r="C559" t="s">
        <v>506</v>
      </c>
      <c r="D559" t="s">
        <v>24</v>
      </c>
      <c r="E559" t="s">
        <v>507</v>
      </c>
      <c r="F559" t="s">
        <v>111</v>
      </c>
      <c r="G559" t="s">
        <v>40</v>
      </c>
      <c r="H559" s="46">
        <v>8.5</v>
      </c>
      <c r="I559" s="46">
        <v>0</v>
      </c>
      <c r="J559" t="s">
        <v>556</v>
      </c>
      <c r="K559" s="2">
        <v>3</v>
      </c>
      <c r="L559" t="s">
        <v>94</v>
      </c>
      <c r="M559" t="s">
        <v>557</v>
      </c>
      <c r="N559" t="s">
        <v>443</v>
      </c>
      <c r="O559" t="s">
        <v>32</v>
      </c>
      <c r="P559" t="s">
        <v>33</v>
      </c>
      <c r="Q559" t="s">
        <v>34</v>
      </c>
      <c r="R559" s="1">
        <f t="shared" si="58"/>
        <v>40484</v>
      </c>
      <c r="T559" t="s">
        <v>34</v>
      </c>
      <c r="U559" s="2">
        <v>0</v>
      </c>
      <c r="V559" t="s">
        <v>444</v>
      </c>
      <c r="W559" t="s">
        <v>36</v>
      </c>
    </row>
    <row r="560" spans="1:23" ht="17.5" hidden="1" customHeight="1" x14ac:dyDescent="0.4">
      <c r="A560" s="2">
        <v>92613</v>
      </c>
      <c r="B560" s="1">
        <f t="shared" si="57"/>
        <v>43646</v>
      </c>
      <c r="C560" t="s">
        <v>506</v>
      </c>
      <c r="D560" t="s">
        <v>24</v>
      </c>
      <c r="E560" t="s">
        <v>507</v>
      </c>
      <c r="F560" t="s">
        <v>111</v>
      </c>
      <c r="G560" t="s">
        <v>40</v>
      </c>
      <c r="H560" s="46">
        <v>16</v>
      </c>
      <c r="I560" s="46">
        <v>0</v>
      </c>
      <c r="J560" t="s">
        <v>556</v>
      </c>
      <c r="K560" s="2">
        <v>3</v>
      </c>
      <c r="L560" t="s">
        <v>94</v>
      </c>
      <c r="M560" t="s">
        <v>557</v>
      </c>
      <c r="N560" t="s">
        <v>443</v>
      </c>
      <c r="O560" t="s">
        <v>32</v>
      </c>
      <c r="P560" t="s">
        <v>33</v>
      </c>
      <c r="Q560" t="s">
        <v>34</v>
      </c>
      <c r="R560" s="1">
        <f t="shared" si="58"/>
        <v>40484</v>
      </c>
      <c r="T560" t="s">
        <v>34</v>
      </c>
      <c r="U560" s="2">
        <v>0</v>
      </c>
      <c r="V560" t="s">
        <v>444</v>
      </c>
      <c r="W560" t="s">
        <v>36</v>
      </c>
    </row>
    <row r="561" spans="1:23" ht="17.5" hidden="1" customHeight="1" x14ac:dyDescent="0.4">
      <c r="A561" s="2">
        <v>92613</v>
      </c>
      <c r="B561" s="1">
        <f t="shared" si="57"/>
        <v>43646</v>
      </c>
      <c r="C561" t="s">
        <v>506</v>
      </c>
      <c r="D561" t="s">
        <v>24</v>
      </c>
      <c r="E561" t="s">
        <v>507</v>
      </c>
      <c r="F561" t="s">
        <v>111</v>
      </c>
      <c r="G561" t="s">
        <v>40</v>
      </c>
      <c r="H561" s="46">
        <v>5</v>
      </c>
      <c r="I561" s="46">
        <v>0</v>
      </c>
      <c r="J561" t="s">
        <v>556</v>
      </c>
      <c r="K561" s="2">
        <v>3</v>
      </c>
      <c r="L561" t="s">
        <v>94</v>
      </c>
      <c r="M561" t="s">
        <v>557</v>
      </c>
      <c r="N561" t="s">
        <v>443</v>
      </c>
      <c r="O561" t="s">
        <v>32</v>
      </c>
      <c r="P561" t="s">
        <v>33</v>
      </c>
      <c r="Q561" t="s">
        <v>34</v>
      </c>
      <c r="R561" s="1">
        <f t="shared" si="58"/>
        <v>40484</v>
      </c>
      <c r="T561" t="s">
        <v>34</v>
      </c>
      <c r="U561" s="2">
        <v>0</v>
      </c>
      <c r="V561" t="s">
        <v>444</v>
      </c>
      <c r="W561" t="s">
        <v>36</v>
      </c>
    </row>
    <row r="562" spans="1:23" ht="17.5" hidden="1" customHeight="1" x14ac:dyDescent="0.4">
      <c r="A562" s="2">
        <v>92613</v>
      </c>
      <c r="B562" s="1">
        <f t="shared" si="57"/>
        <v>43646</v>
      </c>
      <c r="C562" t="s">
        <v>506</v>
      </c>
      <c r="D562" t="s">
        <v>24</v>
      </c>
      <c r="E562" t="s">
        <v>507</v>
      </c>
      <c r="F562" t="s">
        <v>111</v>
      </c>
      <c r="G562" t="s">
        <v>40</v>
      </c>
      <c r="H562" s="46">
        <v>0.09</v>
      </c>
      <c r="I562" s="46">
        <v>0</v>
      </c>
      <c r="J562" t="s">
        <v>556</v>
      </c>
      <c r="K562" s="2">
        <v>3</v>
      </c>
      <c r="L562" t="s">
        <v>94</v>
      </c>
      <c r="M562" t="s">
        <v>557</v>
      </c>
      <c r="N562" t="s">
        <v>443</v>
      </c>
      <c r="O562" t="s">
        <v>32</v>
      </c>
      <c r="P562" t="s">
        <v>46</v>
      </c>
      <c r="Q562" t="s">
        <v>34</v>
      </c>
      <c r="R562" s="1">
        <f t="shared" si="58"/>
        <v>40484</v>
      </c>
      <c r="T562" t="s">
        <v>34</v>
      </c>
      <c r="U562" s="2">
        <v>0</v>
      </c>
      <c r="V562" t="s">
        <v>444</v>
      </c>
      <c r="W562" t="s">
        <v>36</v>
      </c>
    </row>
    <row r="563" spans="1:23" ht="17.5" hidden="1" customHeight="1" x14ac:dyDescent="0.4">
      <c r="A563" s="2">
        <v>92613</v>
      </c>
      <c r="B563" s="1">
        <f t="shared" si="57"/>
        <v>43646</v>
      </c>
      <c r="C563" t="s">
        <v>201</v>
      </c>
      <c r="D563" t="s">
        <v>24</v>
      </c>
      <c r="E563" t="s">
        <v>67</v>
      </c>
      <c r="F563" t="s">
        <v>111</v>
      </c>
      <c r="G563" t="s">
        <v>68</v>
      </c>
      <c r="H563" s="46">
        <v>43</v>
      </c>
      <c r="I563" s="46">
        <v>0</v>
      </c>
      <c r="J563" t="s">
        <v>556</v>
      </c>
      <c r="K563" s="2">
        <v>3</v>
      </c>
      <c r="L563" t="s">
        <v>94</v>
      </c>
      <c r="M563" t="s">
        <v>557</v>
      </c>
      <c r="N563" t="s">
        <v>443</v>
      </c>
      <c r="O563" t="s">
        <v>32</v>
      </c>
      <c r="P563" t="s">
        <v>33</v>
      </c>
      <c r="Q563" t="s">
        <v>34</v>
      </c>
      <c r="R563" s="1">
        <f t="shared" si="58"/>
        <v>40484</v>
      </c>
      <c r="T563" t="s">
        <v>34</v>
      </c>
      <c r="U563" s="2">
        <v>0</v>
      </c>
      <c r="V563" t="s">
        <v>444</v>
      </c>
      <c r="W563" t="s">
        <v>36</v>
      </c>
    </row>
    <row r="564" spans="1:23" ht="17.5" hidden="1" customHeight="1" x14ac:dyDescent="0.4">
      <c r="A564" s="2">
        <v>92613</v>
      </c>
      <c r="B564" s="1">
        <f t="shared" si="57"/>
        <v>43646</v>
      </c>
      <c r="C564" t="s">
        <v>307</v>
      </c>
      <c r="D564" t="s">
        <v>24</v>
      </c>
      <c r="E564" t="s">
        <v>90</v>
      </c>
      <c r="F564" t="s">
        <v>111</v>
      </c>
      <c r="G564" t="s">
        <v>92</v>
      </c>
      <c r="H564" s="46">
        <v>21</v>
      </c>
      <c r="I564" s="46">
        <v>0</v>
      </c>
      <c r="J564" t="s">
        <v>556</v>
      </c>
      <c r="K564" s="2">
        <v>3</v>
      </c>
      <c r="L564" t="s">
        <v>94</v>
      </c>
      <c r="M564" t="s">
        <v>557</v>
      </c>
      <c r="N564" t="s">
        <v>443</v>
      </c>
      <c r="O564" t="s">
        <v>32</v>
      </c>
      <c r="P564" t="s">
        <v>33</v>
      </c>
      <c r="Q564" t="s">
        <v>34</v>
      </c>
      <c r="R564" s="1">
        <f t="shared" si="58"/>
        <v>40484</v>
      </c>
      <c r="T564" t="s">
        <v>34</v>
      </c>
      <c r="U564" s="2">
        <v>0</v>
      </c>
      <c r="V564" t="s">
        <v>444</v>
      </c>
      <c r="W564" t="s">
        <v>36</v>
      </c>
    </row>
    <row r="565" spans="1:23" ht="17.5" hidden="1" customHeight="1" x14ac:dyDescent="0.4">
      <c r="A565" s="2">
        <v>92614</v>
      </c>
      <c r="B565" s="1">
        <f t="shared" si="57"/>
        <v>43646</v>
      </c>
      <c r="C565" t="s">
        <v>138</v>
      </c>
      <c r="D565" t="s">
        <v>24</v>
      </c>
      <c r="E565" t="s">
        <v>139</v>
      </c>
      <c r="F565" t="s">
        <v>140</v>
      </c>
      <c r="G565" t="s">
        <v>141</v>
      </c>
      <c r="H565" s="46">
        <v>273.99</v>
      </c>
      <c r="I565" s="46">
        <v>0</v>
      </c>
      <c r="J565" t="s">
        <v>558</v>
      </c>
      <c r="K565" s="2">
        <v>3</v>
      </c>
      <c r="L565" t="s">
        <v>94</v>
      </c>
      <c r="M565" t="s">
        <v>559</v>
      </c>
      <c r="N565" t="s">
        <v>560</v>
      </c>
      <c r="O565" t="s">
        <v>32</v>
      </c>
      <c r="P565" t="s">
        <v>33</v>
      </c>
      <c r="Q565" t="s">
        <v>34</v>
      </c>
      <c r="R565" s="1">
        <f t="shared" si="58"/>
        <v>40484</v>
      </c>
      <c r="T565" t="s">
        <v>34</v>
      </c>
      <c r="U565" s="2">
        <v>0</v>
      </c>
      <c r="V565" t="s">
        <v>561</v>
      </c>
      <c r="W565" t="s">
        <v>36</v>
      </c>
    </row>
    <row r="566" spans="1:23" ht="17.5" hidden="1" customHeight="1" x14ac:dyDescent="0.4">
      <c r="A566" s="2">
        <v>92614</v>
      </c>
      <c r="B566" s="1">
        <f t="shared" si="57"/>
        <v>43646</v>
      </c>
      <c r="C566" t="s">
        <v>138</v>
      </c>
      <c r="D566" t="s">
        <v>24</v>
      </c>
      <c r="E566" t="s">
        <v>139</v>
      </c>
      <c r="F566" t="s">
        <v>140</v>
      </c>
      <c r="G566" t="s">
        <v>141</v>
      </c>
      <c r="H566" s="46">
        <v>5.18</v>
      </c>
      <c r="I566" s="46">
        <v>0</v>
      </c>
      <c r="J566" t="s">
        <v>558</v>
      </c>
      <c r="K566" s="2">
        <v>3</v>
      </c>
      <c r="L566" t="s">
        <v>94</v>
      </c>
      <c r="M566" t="s">
        <v>559</v>
      </c>
      <c r="N566" t="s">
        <v>560</v>
      </c>
      <c r="O566" t="s">
        <v>32</v>
      </c>
      <c r="P566" t="s">
        <v>46</v>
      </c>
      <c r="Q566" t="s">
        <v>34</v>
      </c>
      <c r="R566" s="1">
        <f t="shared" si="58"/>
        <v>40484</v>
      </c>
      <c r="T566" t="s">
        <v>34</v>
      </c>
      <c r="U566" s="2">
        <v>0</v>
      </c>
      <c r="V566" t="s">
        <v>561</v>
      </c>
      <c r="W566" t="s">
        <v>36</v>
      </c>
    </row>
    <row r="567" spans="1:23" ht="17.5" hidden="1" customHeight="1" x14ac:dyDescent="0.4">
      <c r="A567" s="2">
        <v>92615</v>
      </c>
      <c r="B567" s="1">
        <f t="shared" si="57"/>
        <v>43646</v>
      </c>
      <c r="C567" t="s">
        <v>174</v>
      </c>
      <c r="D567" t="s">
        <v>24</v>
      </c>
      <c r="E567" t="s">
        <v>139</v>
      </c>
      <c r="F567" t="s">
        <v>58</v>
      </c>
      <c r="G567" t="s">
        <v>141</v>
      </c>
      <c r="H567" s="46">
        <v>1978.08</v>
      </c>
      <c r="I567" s="46">
        <v>0</v>
      </c>
      <c r="J567" t="s">
        <v>62</v>
      </c>
      <c r="K567" s="2">
        <v>3</v>
      </c>
      <c r="L567" t="s">
        <v>94</v>
      </c>
      <c r="M567" t="s">
        <v>562</v>
      </c>
      <c r="N567" t="s">
        <v>177</v>
      </c>
      <c r="O567" t="s">
        <v>32</v>
      </c>
      <c r="P567" t="s">
        <v>33</v>
      </c>
      <c r="Q567" t="s">
        <v>34</v>
      </c>
      <c r="R567" s="1">
        <f>DATE(2012,2,1)</f>
        <v>40940</v>
      </c>
      <c r="T567" t="s">
        <v>34</v>
      </c>
      <c r="U567" s="2">
        <v>0</v>
      </c>
      <c r="V567" t="s">
        <v>178</v>
      </c>
      <c r="W567" t="s">
        <v>36</v>
      </c>
    </row>
    <row r="568" spans="1:23" ht="17.5" hidden="1" customHeight="1" x14ac:dyDescent="0.4">
      <c r="A568" s="2">
        <v>92615</v>
      </c>
      <c r="B568" s="1">
        <f t="shared" si="57"/>
        <v>43646</v>
      </c>
      <c r="C568" t="s">
        <v>174</v>
      </c>
      <c r="D568" t="s">
        <v>24</v>
      </c>
      <c r="E568" t="s">
        <v>139</v>
      </c>
      <c r="F568" t="s">
        <v>58</v>
      </c>
      <c r="G568" t="s">
        <v>141</v>
      </c>
      <c r="H568" s="46">
        <v>37.47</v>
      </c>
      <c r="I568" s="46">
        <v>0</v>
      </c>
      <c r="J568" t="s">
        <v>62</v>
      </c>
      <c r="K568" s="2">
        <v>3</v>
      </c>
      <c r="L568" t="s">
        <v>94</v>
      </c>
      <c r="M568" t="s">
        <v>562</v>
      </c>
      <c r="N568" t="s">
        <v>177</v>
      </c>
      <c r="O568" t="s">
        <v>32</v>
      </c>
      <c r="P568" t="s">
        <v>46</v>
      </c>
      <c r="Q568" t="s">
        <v>34</v>
      </c>
      <c r="R568" s="1">
        <f>DATE(2012,2,1)</f>
        <v>40940</v>
      </c>
      <c r="T568" t="s">
        <v>34</v>
      </c>
      <c r="U568" s="2">
        <v>0</v>
      </c>
      <c r="V568" t="s">
        <v>178</v>
      </c>
      <c r="W568" t="s">
        <v>36</v>
      </c>
    </row>
    <row r="569" spans="1:23" ht="17.5" hidden="1" customHeight="1" x14ac:dyDescent="0.4">
      <c r="A569" s="2">
        <v>92616</v>
      </c>
      <c r="B569" s="1">
        <f t="shared" si="57"/>
        <v>43646</v>
      </c>
      <c r="C569" t="s">
        <v>273</v>
      </c>
      <c r="D569" t="s">
        <v>24</v>
      </c>
      <c r="E569" t="s">
        <v>67</v>
      </c>
      <c r="F569" t="s">
        <v>56</v>
      </c>
      <c r="G569" t="s">
        <v>68</v>
      </c>
      <c r="H569" s="46">
        <v>106</v>
      </c>
      <c r="I569" s="46">
        <v>0</v>
      </c>
      <c r="J569" t="s">
        <v>62</v>
      </c>
      <c r="K569" s="2">
        <v>3</v>
      </c>
      <c r="L569" t="s">
        <v>94</v>
      </c>
      <c r="M569" t="s">
        <v>501</v>
      </c>
      <c r="N569" t="s">
        <v>271</v>
      </c>
      <c r="O569" t="s">
        <v>32</v>
      </c>
      <c r="P569" t="s">
        <v>33</v>
      </c>
      <c r="Q569" t="s">
        <v>34</v>
      </c>
      <c r="R569" s="1">
        <f t="shared" ref="R569:R578" si="59">DATE(2010,11,2)</f>
        <v>40484</v>
      </c>
      <c r="T569" t="s">
        <v>34</v>
      </c>
      <c r="U569" s="2">
        <v>0</v>
      </c>
      <c r="V569" t="s">
        <v>272</v>
      </c>
      <c r="W569" t="s">
        <v>36</v>
      </c>
    </row>
    <row r="570" spans="1:23" ht="17.5" hidden="1" customHeight="1" x14ac:dyDescent="0.4">
      <c r="A570" s="2">
        <v>92616</v>
      </c>
      <c r="B570" s="1">
        <f t="shared" si="57"/>
        <v>43646</v>
      </c>
      <c r="C570" t="s">
        <v>273</v>
      </c>
      <c r="D570" t="s">
        <v>24</v>
      </c>
      <c r="E570" t="s">
        <v>67</v>
      </c>
      <c r="F570" t="s">
        <v>56</v>
      </c>
      <c r="G570" t="s">
        <v>68</v>
      </c>
      <c r="H570" s="46">
        <v>1.81</v>
      </c>
      <c r="I570" s="46">
        <v>0</v>
      </c>
      <c r="J570" t="s">
        <v>62</v>
      </c>
      <c r="K570" s="2">
        <v>3</v>
      </c>
      <c r="L570" t="s">
        <v>94</v>
      </c>
      <c r="M570" t="s">
        <v>501</v>
      </c>
      <c r="N570" t="s">
        <v>271</v>
      </c>
      <c r="O570" t="s">
        <v>32</v>
      </c>
      <c r="P570" t="s">
        <v>46</v>
      </c>
      <c r="Q570" t="s">
        <v>34</v>
      </c>
      <c r="R570" s="1">
        <f t="shared" si="59"/>
        <v>40484</v>
      </c>
      <c r="T570" t="s">
        <v>34</v>
      </c>
      <c r="U570" s="2">
        <v>0</v>
      </c>
      <c r="V570" t="s">
        <v>272</v>
      </c>
      <c r="W570" t="s">
        <v>36</v>
      </c>
    </row>
    <row r="571" spans="1:23" ht="17.5" hidden="1" customHeight="1" x14ac:dyDescent="0.4">
      <c r="A571" s="2">
        <v>92633</v>
      </c>
      <c r="B571" s="1">
        <f t="shared" si="57"/>
        <v>43646</v>
      </c>
      <c r="C571" t="s">
        <v>563</v>
      </c>
      <c r="D571" t="s">
        <v>24</v>
      </c>
      <c r="E571" t="s">
        <v>398</v>
      </c>
      <c r="F571" t="s">
        <v>111</v>
      </c>
      <c r="G571" t="s">
        <v>68</v>
      </c>
      <c r="H571" s="46">
        <v>5.2</v>
      </c>
      <c r="I571" s="46">
        <v>0</v>
      </c>
      <c r="J571" t="s">
        <v>564</v>
      </c>
      <c r="K571" s="2">
        <v>3</v>
      </c>
      <c r="L571" t="s">
        <v>94</v>
      </c>
      <c r="M571" t="s">
        <v>565</v>
      </c>
      <c r="N571" t="s">
        <v>566</v>
      </c>
      <c r="O571" t="s">
        <v>32</v>
      </c>
      <c r="P571" t="s">
        <v>33</v>
      </c>
      <c r="Q571" t="s">
        <v>34</v>
      </c>
      <c r="R571" s="1">
        <f t="shared" si="59"/>
        <v>40484</v>
      </c>
      <c r="T571" t="s">
        <v>34</v>
      </c>
      <c r="U571" s="2">
        <v>0</v>
      </c>
      <c r="V571" t="s">
        <v>567</v>
      </c>
      <c r="W571" t="s">
        <v>36</v>
      </c>
    </row>
    <row r="572" spans="1:23" ht="17.5" hidden="1" customHeight="1" x14ac:dyDescent="0.4">
      <c r="A572" s="2">
        <v>92633</v>
      </c>
      <c r="B572" s="1">
        <f t="shared" si="57"/>
        <v>43646</v>
      </c>
      <c r="C572" t="s">
        <v>563</v>
      </c>
      <c r="D572" t="s">
        <v>24</v>
      </c>
      <c r="E572" t="s">
        <v>398</v>
      </c>
      <c r="F572" t="s">
        <v>111</v>
      </c>
      <c r="G572" t="s">
        <v>68</v>
      </c>
      <c r="H572" s="46">
        <v>0.1</v>
      </c>
      <c r="I572" s="46">
        <v>0</v>
      </c>
      <c r="J572" t="s">
        <v>564</v>
      </c>
      <c r="K572" s="2">
        <v>3</v>
      </c>
      <c r="L572" t="s">
        <v>94</v>
      </c>
      <c r="M572" t="s">
        <v>565</v>
      </c>
      <c r="N572" t="s">
        <v>566</v>
      </c>
      <c r="O572" t="s">
        <v>32</v>
      </c>
      <c r="P572" t="s">
        <v>46</v>
      </c>
      <c r="Q572" t="s">
        <v>34</v>
      </c>
      <c r="R572" s="1">
        <f t="shared" si="59"/>
        <v>40484</v>
      </c>
      <c r="T572" t="s">
        <v>34</v>
      </c>
      <c r="U572" s="2">
        <v>0</v>
      </c>
      <c r="V572" t="s">
        <v>567</v>
      </c>
      <c r="W572" t="s">
        <v>36</v>
      </c>
    </row>
    <row r="573" spans="1:23" ht="17.5" hidden="1" customHeight="1" x14ac:dyDescent="0.4">
      <c r="A573" s="2">
        <v>92633</v>
      </c>
      <c r="B573" s="1">
        <f t="shared" si="57"/>
        <v>43646</v>
      </c>
      <c r="C573" t="s">
        <v>568</v>
      </c>
      <c r="D573" t="s">
        <v>24</v>
      </c>
      <c r="E573" t="s">
        <v>341</v>
      </c>
      <c r="F573" t="s">
        <v>111</v>
      </c>
      <c r="G573" t="s">
        <v>68</v>
      </c>
      <c r="H573" s="46">
        <v>5.2</v>
      </c>
      <c r="I573" s="46">
        <v>0</v>
      </c>
      <c r="J573" t="s">
        <v>564</v>
      </c>
      <c r="K573" s="2">
        <v>3</v>
      </c>
      <c r="L573" t="s">
        <v>94</v>
      </c>
      <c r="M573" t="s">
        <v>565</v>
      </c>
      <c r="N573" t="s">
        <v>566</v>
      </c>
      <c r="O573" t="s">
        <v>32</v>
      </c>
      <c r="P573" t="s">
        <v>33</v>
      </c>
      <c r="Q573" t="s">
        <v>34</v>
      </c>
      <c r="R573" s="1">
        <f t="shared" si="59"/>
        <v>40484</v>
      </c>
      <c r="T573" t="s">
        <v>34</v>
      </c>
      <c r="U573" s="2">
        <v>0</v>
      </c>
      <c r="V573" t="s">
        <v>567</v>
      </c>
      <c r="W573" t="s">
        <v>36</v>
      </c>
    </row>
    <row r="574" spans="1:23" ht="17.5" hidden="1" customHeight="1" x14ac:dyDescent="0.4">
      <c r="A574" s="2">
        <v>92633</v>
      </c>
      <c r="B574" s="1">
        <f t="shared" si="57"/>
        <v>43646</v>
      </c>
      <c r="C574" t="s">
        <v>568</v>
      </c>
      <c r="D574" t="s">
        <v>24</v>
      </c>
      <c r="E574" t="s">
        <v>341</v>
      </c>
      <c r="F574" t="s">
        <v>111</v>
      </c>
      <c r="G574" t="s">
        <v>68</v>
      </c>
      <c r="H574" s="46">
        <v>0.1</v>
      </c>
      <c r="I574" s="46">
        <v>0</v>
      </c>
      <c r="J574" t="s">
        <v>564</v>
      </c>
      <c r="K574" s="2">
        <v>3</v>
      </c>
      <c r="L574" t="s">
        <v>94</v>
      </c>
      <c r="M574" t="s">
        <v>565</v>
      </c>
      <c r="N574" t="s">
        <v>566</v>
      </c>
      <c r="O574" t="s">
        <v>32</v>
      </c>
      <c r="P574" t="s">
        <v>46</v>
      </c>
      <c r="Q574" t="s">
        <v>34</v>
      </c>
      <c r="R574" s="1">
        <f t="shared" si="59"/>
        <v>40484</v>
      </c>
      <c r="T574" t="s">
        <v>34</v>
      </c>
      <c r="U574" s="2">
        <v>0</v>
      </c>
      <c r="V574" t="s">
        <v>567</v>
      </c>
      <c r="W574" t="s">
        <v>36</v>
      </c>
    </row>
    <row r="575" spans="1:23" ht="17.5" hidden="1" customHeight="1" x14ac:dyDescent="0.4">
      <c r="A575" s="2">
        <v>92651</v>
      </c>
      <c r="B575" s="1">
        <f t="shared" si="57"/>
        <v>43646</v>
      </c>
      <c r="C575" t="s">
        <v>196</v>
      </c>
      <c r="D575" t="s">
        <v>24</v>
      </c>
      <c r="E575" t="s">
        <v>38</v>
      </c>
      <c r="F575" t="s">
        <v>111</v>
      </c>
      <c r="G575" t="s">
        <v>40</v>
      </c>
      <c r="H575" s="46">
        <v>17.62</v>
      </c>
      <c r="I575" s="46">
        <v>0</v>
      </c>
      <c r="J575" t="s">
        <v>62</v>
      </c>
      <c r="K575" s="2">
        <v>3</v>
      </c>
      <c r="L575" t="s">
        <v>94</v>
      </c>
      <c r="M575" t="s">
        <v>569</v>
      </c>
      <c r="N575" t="s">
        <v>199</v>
      </c>
      <c r="O575" t="s">
        <v>32</v>
      </c>
      <c r="P575" t="s">
        <v>33</v>
      </c>
      <c r="Q575" t="s">
        <v>34</v>
      </c>
      <c r="R575" s="1">
        <f t="shared" si="59"/>
        <v>40484</v>
      </c>
      <c r="T575" t="s">
        <v>34</v>
      </c>
      <c r="U575" s="2">
        <v>0</v>
      </c>
      <c r="V575" t="s">
        <v>200</v>
      </c>
      <c r="W575" t="s">
        <v>36</v>
      </c>
    </row>
    <row r="576" spans="1:23" ht="17.5" hidden="1" customHeight="1" x14ac:dyDescent="0.4">
      <c r="A576" s="2">
        <v>92651</v>
      </c>
      <c r="B576" s="1">
        <f t="shared" si="57"/>
        <v>43646</v>
      </c>
      <c r="C576" t="s">
        <v>196</v>
      </c>
      <c r="D576" t="s">
        <v>24</v>
      </c>
      <c r="E576" t="s">
        <v>38</v>
      </c>
      <c r="F576" t="s">
        <v>111</v>
      </c>
      <c r="G576" t="s">
        <v>40</v>
      </c>
      <c r="H576" s="46">
        <v>4.01</v>
      </c>
      <c r="I576" s="46">
        <v>0</v>
      </c>
      <c r="J576" t="s">
        <v>62</v>
      </c>
      <c r="K576" s="2">
        <v>3</v>
      </c>
      <c r="L576" t="s">
        <v>94</v>
      </c>
      <c r="M576" t="s">
        <v>569</v>
      </c>
      <c r="N576" t="s">
        <v>199</v>
      </c>
      <c r="O576" t="s">
        <v>32</v>
      </c>
      <c r="P576" t="s">
        <v>33</v>
      </c>
      <c r="Q576" t="s">
        <v>34</v>
      </c>
      <c r="R576" s="1">
        <f t="shared" si="59"/>
        <v>40484</v>
      </c>
      <c r="T576" t="s">
        <v>34</v>
      </c>
      <c r="U576" s="2">
        <v>0</v>
      </c>
      <c r="V576" t="s">
        <v>200</v>
      </c>
      <c r="W576" t="s">
        <v>36</v>
      </c>
    </row>
    <row r="577" spans="1:23" ht="17.5" hidden="1" customHeight="1" x14ac:dyDescent="0.4">
      <c r="A577" s="2">
        <v>92651</v>
      </c>
      <c r="B577" s="1">
        <f t="shared" si="57"/>
        <v>43646</v>
      </c>
      <c r="C577" t="s">
        <v>196</v>
      </c>
      <c r="D577" t="s">
        <v>24</v>
      </c>
      <c r="E577" t="s">
        <v>38</v>
      </c>
      <c r="F577" t="s">
        <v>111</v>
      </c>
      <c r="G577" t="s">
        <v>40</v>
      </c>
      <c r="H577" s="46">
        <v>0.33</v>
      </c>
      <c r="I577" s="46">
        <v>0</v>
      </c>
      <c r="J577" t="s">
        <v>62</v>
      </c>
      <c r="K577" s="2">
        <v>3</v>
      </c>
      <c r="L577" t="s">
        <v>94</v>
      </c>
      <c r="M577" t="s">
        <v>569</v>
      </c>
      <c r="N577" t="s">
        <v>199</v>
      </c>
      <c r="O577" t="s">
        <v>32</v>
      </c>
      <c r="P577" t="s">
        <v>46</v>
      </c>
      <c r="Q577" t="s">
        <v>34</v>
      </c>
      <c r="R577" s="1">
        <f t="shared" si="59"/>
        <v>40484</v>
      </c>
      <c r="T577" t="s">
        <v>34</v>
      </c>
      <c r="U577" s="2">
        <v>0</v>
      </c>
      <c r="V577" t="s">
        <v>200</v>
      </c>
      <c r="W577" t="s">
        <v>36</v>
      </c>
    </row>
    <row r="578" spans="1:23" ht="17.5" hidden="1" customHeight="1" x14ac:dyDescent="0.4">
      <c r="A578" s="2">
        <v>92651</v>
      </c>
      <c r="B578" s="1">
        <f t="shared" si="57"/>
        <v>43646</v>
      </c>
      <c r="C578" t="s">
        <v>196</v>
      </c>
      <c r="D578" t="s">
        <v>24</v>
      </c>
      <c r="E578" t="s">
        <v>38</v>
      </c>
      <c r="F578" t="s">
        <v>111</v>
      </c>
      <c r="G578" t="s">
        <v>40</v>
      </c>
      <c r="H578" s="46">
        <v>0.08</v>
      </c>
      <c r="I578" s="46">
        <v>0</v>
      </c>
      <c r="J578" t="s">
        <v>62</v>
      </c>
      <c r="K578" s="2">
        <v>3</v>
      </c>
      <c r="L578" t="s">
        <v>94</v>
      </c>
      <c r="M578" t="s">
        <v>569</v>
      </c>
      <c r="N578" t="s">
        <v>199</v>
      </c>
      <c r="O578" t="s">
        <v>32</v>
      </c>
      <c r="P578" t="s">
        <v>46</v>
      </c>
      <c r="Q578" t="s">
        <v>34</v>
      </c>
      <c r="R578" s="1">
        <f t="shared" si="59"/>
        <v>40484</v>
      </c>
      <c r="T578" t="s">
        <v>34</v>
      </c>
      <c r="U578" s="2">
        <v>0</v>
      </c>
      <c r="V578" t="s">
        <v>200</v>
      </c>
      <c r="W578" t="s">
        <v>36</v>
      </c>
    </row>
    <row r="579" spans="1:23" ht="17.5" hidden="1" customHeight="1" x14ac:dyDescent="0.4">
      <c r="A579" s="2">
        <v>92651</v>
      </c>
      <c r="B579" s="1">
        <f t="shared" si="57"/>
        <v>43646</v>
      </c>
      <c r="C579" t="s">
        <v>412</v>
      </c>
      <c r="D579" t="s">
        <v>24</v>
      </c>
      <c r="E579" t="s">
        <v>413</v>
      </c>
      <c r="F579" t="s">
        <v>111</v>
      </c>
      <c r="G579" t="s">
        <v>414</v>
      </c>
      <c r="H579" s="46">
        <v>4.01</v>
      </c>
      <c r="I579" s="46">
        <v>0</v>
      </c>
      <c r="J579" t="s">
        <v>62</v>
      </c>
      <c r="K579" s="2">
        <v>3</v>
      </c>
      <c r="L579" t="s">
        <v>94</v>
      </c>
      <c r="M579" t="s">
        <v>569</v>
      </c>
      <c r="N579" t="s">
        <v>199</v>
      </c>
      <c r="O579" t="s">
        <v>32</v>
      </c>
      <c r="P579" t="s">
        <v>33</v>
      </c>
      <c r="Q579" t="s">
        <v>34</v>
      </c>
      <c r="R579" s="1">
        <f>DATE(2018,12,31)</f>
        <v>43465</v>
      </c>
      <c r="T579" t="s">
        <v>34</v>
      </c>
      <c r="U579" s="2">
        <v>0</v>
      </c>
      <c r="V579" t="s">
        <v>200</v>
      </c>
      <c r="W579" t="s">
        <v>36</v>
      </c>
    </row>
    <row r="580" spans="1:23" ht="17.5" hidden="1" customHeight="1" x14ac:dyDescent="0.4">
      <c r="A580" s="2">
        <v>92651</v>
      </c>
      <c r="B580" s="1">
        <f t="shared" si="57"/>
        <v>43646</v>
      </c>
      <c r="C580" t="s">
        <v>412</v>
      </c>
      <c r="D580" t="s">
        <v>24</v>
      </c>
      <c r="E580" t="s">
        <v>413</v>
      </c>
      <c r="F580" t="s">
        <v>111</v>
      </c>
      <c r="G580" t="s">
        <v>414</v>
      </c>
      <c r="H580" s="46">
        <v>0.08</v>
      </c>
      <c r="I580" s="46">
        <v>0</v>
      </c>
      <c r="J580" t="s">
        <v>62</v>
      </c>
      <c r="K580" s="2">
        <v>3</v>
      </c>
      <c r="L580" t="s">
        <v>94</v>
      </c>
      <c r="M580" t="s">
        <v>569</v>
      </c>
      <c r="N580" t="s">
        <v>199</v>
      </c>
      <c r="O580" t="s">
        <v>32</v>
      </c>
      <c r="P580" t="s">
        <v>46</v>
      </c>
      <c r="Q580" t="s">
        <v>34</v>
      </c>
      <c r="R580" s="1">
        <f>DATE(2018,12,31)</f>
        <v>43465</v>
      </c>
      <c r="T580" t="s">
        <v>34</v>
      </c>
      <c r="U580" s="2">
        <v>0</v>
      </c>
      <c r="V580" t="s">
        <v>200</v>
      </c>
      <c r="W580" t="s">
        <v>36</v>
      </c>
    </row>
    <row r="581" spans="1:23" ht="17.5" hidden="1" customHeight="1" x14ac:dyDescent="0.4">
      <c r="A581" s="2">
        <v>92719</v>
      </c>
      <c r="B581" s="1">
        <f t="shared" si="57"/>
        <v>43646</v>
      </c>
      <c r="C581" t="s">
        <v>377</v>
      </c>
      <c r="D581" t="s">
        <v>24</v>
      </c>
      <c r="E581" t="s">
        <v>110</v>
      </c>
      <c r="F581" t="s">
        <v>56</v>
      </c>
      <c r="G581" t="s">
        <v>40</v>
      </c>
      <c r="H581" s="46">
        <v>146.24</v>
      </c>
      <c r="I581" s="46">
        <v>0</v>
      </c>
      <c r="J581" t="s">
        <v>570</v>
      </c>
      <c r="K581" s="2">
        <v>3</v>
      </c>
      <c r="L581" t="s">
        <v>94</v>
      </c>
      <c r="M581" t="s">
        <v>571</v>
      </c>
      <c r="N581" t="s">
        <v>240</v>
      </c>
      <c r="O581" t="s">
        <v>32</v>
      </c>
      <c r="P581" t="s">
        <v>33</v>
      </c>
      <c r="Q581" t="s">
        <v>34</v>
      </c>
      <c r="R581" s="1">
        <f t="shared" ref="R581:R599" si="60">DATE(2010,11,2)</f>
        <v>40484</v>
      </c>
      <c r="T581" t="s">
        <v>34</v>
      </c>
      <c r="U581" s="2">
        <v>0</v>
      </c>
      <c r="V581" t="s">
        <v>241</v>
      </c>
      <c r="W581" t="s">
        <v>36</v>
      </c>
    </row>
    <row r="582" spans="1:23" ht="17.5" hidden="1" customHeight="1" x14ac:dyDescent="0.4">
      <c r="A582" s="2">
        <v>92719</v>
      </c>
      <c r="B582" s="1">
        <f t="shared" si="57"/>
        <v>43646</v>
      </c>
      <c r="C582" t="s">
        <v>377</v>
      </c>
      <c r="D582" t="s">
        <v>24</v>
      </c>
      <c r="E582" t="s">
        <v>110</v>
      </c>
      <c r="F582" t="s">
        <v>56</v>
      </c>
      <c r="G582" t="s">
        <v>40</v>
      </c>
      <c r="H582" s="46">
        <v>2.76</v>
      </c>
      <c r="I582" s="46">
        <v>0</v>
      </c>
      <c r="J582" t="s">
        <v>570</v>
      </c>
      <c r="K582" s="2">
        <v>3</v>
      </c>
      <c r="L582" t="s">
        <v>94</v>
      </c>
      <c r="M582" t="s">
        <v>571</v>
      </c>
      <c r="N582" t="s">
        <v>240</v>
      </c>
      <c r="O582" t="s">
        <v>32</v>
      </c>
      <c r="P582" t="s">
        <v>46</v>
      </c>
      <c r="Q582" t="s">
        <v>34</v>
      </c>
      <c r="R582" s="1">
        <f t="shared" si="60"/>
        <v>40484</v>
      </c>
      <c r="T582" t="s">
        <v>34</v>
      </c>
      <c r="U582" s="2">
        <v>0</v>
      </c>
      <c r="V582" t="s">
        <v>241</v>
      </c>
      <c r="W582" t="s">
        <v>36</v>
      </c>
    </row>
    <row r="583" spans="1:23" ht="17.5" hidden="1" customHeight="1" x14ac:dyDescent="0.4">
      <c r="A583" s="2">
        <v>92722</v>
      </c>
      <c r="B583" s="1">
        <f t="shared" si="57"/>
        <v>43646</v>
      </c>
      <c r="C583" t="s">
        <v>242</v>
      </c>
      <c r="D583" t="s">
        <v>24</v>
      </c>
      <c r="E583" t="s">
        <v>161</v>
      </c>
      <c r="F583" t="s">
        <v>243</v>
      </c>
      <c r="G583" t="s">
        <v>68</v>
      </c>
      <c r="H583" s="46">
        <v>90</v>
      </c>
      <c r="I583" s="46">
        <v>0</v>
      </c>
      <c r="J583" t="s">
        <v>62</v>
      </c>
      <c r="K583" s="2">
        <v>3</v>
      </c>
      <c r="L583" t="s">
        <v>94</v>
      </c>
      <c r="M583" t="s">
        <v>572</v>
      </c>
      <c r="N583" t="s">
        <v>245</v>
      </c>
      <c r="O583" t="s">
        <v>32</v>
      </c>
      <c r="P583" t="s">
        <v>33</v>
      </c>
      <c r="Q583" t="s">
        <v>34</v>
      </c>
      <c r="R583" s="1">
        <f t="shared" si="60"/>
        <v>40484</v>
      </c>
      <c r="T583" t="s">
        <v>34</v>
      </c>
      <c r="U583" s="2">
        <v>0</v>
      </c>
      <c r="V583" t="s">
        <v>246</v>
      </c>
      <c r="W583" t="s">
        <v>36</v>
      </c>
    </row>
    <row r="584" spans="1:23" ht="17.5" hidden="1" customHeight="1" x14ac:dyDescent="0.4">
      <c r="A584" s="2">
        <v>92722</v>
      </c>
      <c r="B584" s="1">
        <f t="shared" si="57"/>
        <v>43646</v>
      </c>
      <c r="C584" t="s">
        <v>242</v>
      </c>
      <c r="D584" t="s">
        <v>24</v>
      </c>
      <c r="E584" t="s">
        <v>161</v>
      </c>
      <c r="F584" t="s">
        <v>243</v>
      </c>
      <c r="G584" t="s">
        <v>68</v>
      </c>
      <c r="H584" s="46">
        <v>1.7</v>
      </c>
      <c r="I584" s="46">
        <v>0</v>
      </c>
      <c r="J584" t="s">
        <v>62</v>
      </c>
      <c r="K584" s="2">
        <v>3</v>
      </c>
      <c r="L584" t="s">
        <v>94</v>
      </c>
      <c r="M584" t="s">
        <v>572</v>
      </c>
      <c r="N584" t="s">
        <v>245</v>
      </c>
      <c r="O584" t="s">
        <v>32</v>
      </c>
      <c r="P584" t="s">
        <v>46</v>
      </c>
      <c r="Q584" t="s">
        <v>34</v>
      </c>
      <c r="R584" s="1">
        <f t="shared" si="60"/>
        <v>40484</v>
      </c>
      <c r="T584" t="s">
        <v>34</v>
      </c>
      <c r="U584" s="2">
        <v>0</v>
      </c>
      <c r="V584" t="s">
        <v>246</v>
      </c>
      <c r="W584" t="s">
        <v>36</v>
      </c>
    </row>
    <row r="585" spans="1:23" ht="17.5" hidden="1" customHeight="1" x14ac:dyDescent="0.4">
      <c r="A585" s="2">
        <v>92773</v>
      </c>
      <c r="B585" s="1">
        <f>DATE(2019,7,22)</f>
        <v>43668</v>
      </c>
      <c r="C585" t="s">
        <v>179</v>
      </c>
      <c r="D585" t="s">
        <v>24</v>
      </c>
      <c r="E585" t="s">
        <v>133</v>
      </c>
      <c r="F585" t="s">
        <v>75</v>
      </c>
      <c r="G585" t="s">
        <v>27</v>
      </c>
      <c r="H585" s="46">
        <v>887.43</v>
      </c>
      <c r="I585" s="46">
        <v>0</v>
      </c>
      <c r="J585" t="s">
        <v>62</v>
      </c>
      <c r="K585" s="2">
        <v>4</v>
      </c>
      <c r="L585" t="s">
        <v>94</v>
      </c>
      <c r="M585" t="s">
        <v>573</v>
      </c>
      <c r="N585" t="s">
        <v>234</v>
      </c>
      <c r="O585" t="s">
        <v>32</v>
      </c>
      <c r="P585" t="s">
        <v>33</v>
      </c>
      <c r="Q585" t="s">
        <v>34</v>
      </c>
      <c r="R585" s="1">
        <f t="shared" si="60"/>
        <v>40484</v>
      </c>
      <c r="T585" t="s">
        <v>34</v>
      </c>
      <c r="U585" s="2">
        <v>0</v>
      </c>
      <c r="V585" t="s">
        <v>235</v>
      </c>
      <c r="W585" t="s">
        <v>36</v>
      </c>
    </row>
    <row r="586" spans="1:23" ht="17.5" hidden="1" customHeight="1" x14ac:dyDescent="0.4">
      <c r="A586" s="2">
        <v>92773</v>
      </c>
      <c r="B586" s="1">
        <f>DATE(2019,7,22)</f>
        <v>43668</v>
      </c>
      <c r="C586" t="s">
        <v>179</v>
      </c>
      <c r="D586" t="s">
        <v>24</v>
      </c>
      <c r="E586" t="s">
        <v>133</v>
      </c>
      <c r="F586" t="s">
        <v>75</v>
      </c>
      <c r="G586" t="s">
        <v>27</v>
      </c>
      <c r="H586" s="46">
        <v>16.77</v>
      </c>
      <c r="I586" s="46">
        <v>0</v>
      </c>
      <c r="J586" t="s">
        <v>62</v>
      </c>
      <c r="K586" s="2">
        <v>4</v>
      </c>
      <c r="L586" t="s">
        <v>94</v>
      </c>
      <c r="M586" t="s">
        <v>573</v>
      </c>
      <c r="N586" t="s">
        <v>234</v>
      </c>
      <c r="O586" t="s">
        <v>32</v>
      </c>
      <c r="P586" t="s">
        <v>46</v>
      </c>
      <c r="Q586" t="s">
        <v>34</v>
      </c>
      <c r="R586" s="1">
        <f t="shared" si="60"/>
        <v>40484</v>
      </c>
      <c r="T586" t="s">
        <v>34</v>
      </c>
      <c r="U586" s="2">
        <v>0</v>
      </c>
      <c r="V586" t="s">
        <v>235</v>
      </c>
      <c r="W586" t="s">
        <v>36</v>
      </c>
    </row>
    <row r="587" spans="1:23" ht="17.5" hidden="1" customHeight="1" x14ac:dyDescent="0.4">
      <c r="A587" s="2">
        <v>92780</v>
      </c>
      <c r="B587" s="1">
        <f>DATE(2019,7,22)</f>
        <v>43668</v>
      </c>
      <c r="C587" t="s">
        <v>307</v>
      </c>
      <c r="D587" t="s">
        <v>24</v>
      </c>
      <c r="E587" t="s">
        <v>90</v>
      </c>
      <c r="F587" t="s">
        <v>111</v>
      </c>
      <c r="G587" t="s">
        <v>92</v>
      </c>
      <c r="H587" s="46">
        <v>1.05</v>
      </c>
      <c r="I587" s="46">
        <v>0</v>
      </c>
      <c r="J587" t="s">
        <v>574</v>
      </c>
      <c r="K587" s="2">
        <v>4</v>
      </c>
      <c r="L587" t="s">
        <v>94</v>
      </c>
      <c r="M587" t="s">
        <v>575</v>
      </c>
      <c r="N587" t="s">
        <v>310</v>
      </c>
      <c r="O587" t="s">
        <v>32</v>
      </c>
      <c r="P587" t="s">
        <v>107</v>
      </c>
      <c r="Q587" t="s">
        <v>34</v>
      </c>
      <c r="R587" s="1">
        <f t="shared" si="60"/>
        <v>40484</v>
      </c>
      <c r="T587" t="s">
        <v>34</v>
      </c>
      <c r="U587" s="2">
        <v>0</v>
      </c>
      <c r="V587" t="s">
        <v>311</v>
      </c>
      <c r="W587" t="s">
        <v>36</v>
      </c>
    </row>
    <row r="588" spans="1:23" ht="17.5" hidden="1" customHeight="1" x14ac:dyDescent="0.4">
      <c r="A588" s="2">
        <v>92782</v>
      </c>
      <c r="B588" s="1">
        <f>DATE(2019,7,22)</f>
        <v>43668</v>
      </c>
      <c r="C588" t="s">
        <v>202</v>
      </c>
      <c r="D588" t="s">
        <v>24</v>
      </c>
      <c r="E588" t="s">
        <v>48</v>
      </c>
      <c r="F588" t="s">
        <v>111</v>
      </c>
      <c r="G588" t="s">
        <v>49</v>
      </c>
      <c r="H588" s="46">
        <v>1.43</v>
      </c>
      <c r="I588" s="46">
        <v>0</v>
      </c>
      <c r="J588" t="s">
        <v>576</v>
      </c>
      <c r="K588" s="2">
        <v>4</v>
      </c>
      <c r="L588" t="s">
        <v>94</v>
      </c>
      <c r="M588" t="s">
        <v>577</v>
      </c>
      <c r="N588" t="s">
        <v>578</v>
      </c>
      <c r="O588" t="s">
        <v>32</v>
      </c>
      <c r="P588" t="s">
        <v>107</v>
      </c>
      <c r="Q588" t="s">
        <v>34</v>
      </c>
      <c r="R588" s="1">
        <f t="shared" si="60"/>
        <v>40484</v>
      </c>
      <c r="T588" t="s">
        <v>34</v>
      </c>
      <c r="U588" s="2">
        <v>0</v>
      </c>
      <c r="V588" t="s">
        <v>579</v>
      </c>
      <c r="W588" t="s">
        <v>36</v>
      </c>
    </row>
    <row r="589" spans="1:23" ht="17.5" customHeight="1" x14ac:dyDescent="0.4">
      <c r="A589" s="2">
        <v>94664</v>
      </c>
      <c r="B589" s="1">
        <f>DATE(2019,9,9)</f>
        <v>43717</v>
      </c>
      <c r="C589" t="s">
        <v>425</v>
      </c>
      <c r="D589" t="s">
        <v>24</v>
      </c>
      <c r="E589" t="s">
        <v>48</v>
      </c>
      <c r="F589" t="s">
        <v>56</v>
      </c>
      <c r="G589" t="s">
        <v>49</v>
      </c>
      <c r="H589" s="46">
        <v>557.75</v>
      </c>
      <c r="I589" s="46">
        <v>0</v>
      </c>
      <c r="J589" t="s">
        <v>62</v>
      </c>
      <c r="K589" s="2">
        <v>6</v>
      </c>
      <c r="L589" t="s">
        <v>727</v>
      </c>
      <c r="M589" t="s">
        <v>778</v>
      </c>
      <c r="N589" t="s">
        <v>52</v>
      </c>
      <c r="O589" t="s">
        <v>32</v>
      </c>
      <c r="P589" t="s">
        <v>33</v>
      </c>
      <c r="Q589" t="s">
        <v>34</v>
      </c>
      <c r="R589" s="1">
        <f t="shared" si="60"/>
        <v>40484</v>
      </c>
      <c r="T589" t="s">
        <v>34</v>
      </c>
      <c r="U589" s="2">
        <v>0</v>
      </c>
      <c r="V589" t="s">
        <v>53</v>
      </c>
      <c r="W589" t="s">
        <v>36</v>
      </c>
    </row>
    <row r="590" spans="1:23" ht="17.5" customHeight="1" x14ac:dyDescent="0.4">
      <c r="A590" s="2">
        <v>94664</v>
      </c>
      <c r="B590" s="1">
        <f>DATE(2019,9,9)</f>
        <v>43717</v>
      </c>
      <c r="C590" t="s">
        <v>425</v>
      </c>
      <c r="D590" t="s">
        <v>24</v>
      </c>
      <c r="E590" t="s">
        <v>48</v>
      </c>
      <c r="F590" t="s">
        <v>56</v>
      </c>
      <c r="G590" t="s">
        <v>49</v>
      </c>
      <c r="H590" s="46">
        <v>10.83</v>
      </c>
      <c r="I590" s="46">
        <v>0</v>
      </c>
      <c r="J590" t="s">
        <v>62</v>
      </c>
      <c r="K590" s="2">
        <v>6</v>
      </c>
      <c r="L590" t="s">
        <v>727</v>
      </c>
      <c r="M590" t="s">
        <v>778</v>
      </c>
      <c r="N590" t="s">
        <v>52</v>
      </c>
      <c r="O590" t="s">
        <v>32</v>
      </c>
      <c r="P590" t="s">
        <v>46</v>
      </c>
      <c r="Q590" t="s">
        <v>34</v>
      </c>
      <c r="R590" s="1">
        <f t="shared" si="60"/>
        <v>40484</v>
      </c>
      <c r="T590" t="s">
        <v>34</v>
      </c>
      <c r="U590" s="2">
        <v>0</v>
      </c>
      <c r="V590" t="s">
        <v>53</v>
      </c>
      <c r="W590" t="s">
        <v>36</v>
      </c>
    </row>
    <row r="591" spans="1:23" ht="17.5" hidden="1" customHeight="1" x14ac:dyDescent="0.4">
      <c r="A591" s="2">
        <v>92794</v>
      </c>
      <c r="B591" s="1">
        <f t="shared" ref="B591:B633" si="61">DATE(2019,7,10)</f>
        <v>43656</v>
      </c>
      <c r="C591" t="s">
        <v>218</v>
      </c>
      <c r="D591" t="s">
        <v>24</v>
      </c>
      <c r="E591" t="s">
        <v>139</v>
      </c>
      <c r="F591" t="s">
        <v>39</v>
      </c>
      <c r="G591" t="s">
        <v>141</v>
      </c>
      <c r="H591" s="46">
        <v>18.41</v>
      </c>
      <c r="I591" s="46">
        <v>0</v>
      </c>
      <c r="J591" t="s">
        <v>62</v>
      </c>
      <c r="K591" s="2">
        <v>4</v>
      </c>
      <c r="L591" t="s">
        <v>94</v>
      </c>
      <c r="M591" t="s">
        <v>583</v>
      </c>
      <c r="N591" t="s">
        <v>584</v>
      </c>
      <c r="O591" t="s">
        <v>32</v>
      </c>
      <c r="P591" t="s">
        <v>33</v>
      </c>
      <c r="Q591" t="s">
        <v>34</v>
      </c>
      <c r="R591" s="1">
        <f t="shared" si="60"/>
        <v>40484</v>
      </c>
      <c r="T591" t="s">
        <v>34</v>
      </c>
      <c r="U591" s="2">
        <v>0</v>
      </c>
      <c r="V591" t="s">
        <v>585</v>
      </c>
      <c r="W591" t="s">
        <v>36</v>
      </c>
    </row>
    <row r="592" spans="1:23" ht="17.5" hidden="1" customHeight="1" x14ac:dyDescent="0.4">
      <c r="A592" s="2">
        <v>92794</v>
      </c>
      <c r="B592" s="1">
        <f t="shared" si="61"/>
        <v>43656</v>
      </c>
      <c r="C592" t="s">
        <v>218</v>
      </c>
      <c r="D592" t="s">
        <v>24</v>
      </c>
      <c r="E592" t="s">
        <v>139</v>
      </c>
      <c r="F592" t="s">
        <v>39</v>
      </c>
      <c r="G592" t="s">
        <v>141</v>
      </c>
      <c r="H592" s="46">
        <v>0.35</v>
      </c>
      <c r="I592" s="46">
        <v>0</v>
      </c>
      <c r="J592" t="s">
        <v>62</v>
      </c>
      <c r="K592" s="2">
        <v>4</v>
      </c>
      <c r="L592" t="s">
        <v>94</v>
      </c>
      <c r="M592" t="s">
        <v>583</v>
      </c>
      <c r="N592" t="s">
        <v>584</v>
      </c>
      <c r="O592" t="s">
        <v>32</v>
      </c>
      <c r="P592" t="s">
        <v>46</v>
      </c>
      <c r="Q592" t="s">
        <v>34</v>
      </c>
      <c r="R592" s="1">
        <f t="shared" si="60"/>
        <v>40484</v>
      </c>
      <c r="T592" t="s">
        <v>34</v>
      </c>
      <c r="U592" s="2">
        <v>0</v>
      </c>
      <c r="V592" t="s">
        <v>585</v>
      </c>
      <c r="W592" t="s">
        <v>36</v>
      </c>
    </row>
    <row r="593" spans="1:23" ht="17.5" hidden="1" customHeight="1" x14ac:dyDescent="0.4">
      <c r="A593" s="2">
        <v>92795</v>
      </c>
      <c r="B593" s="1">
        <f t="shared" si="61"/>
        <v>43656</v>
      </c>
      <c r="C593" t="s">
        <v>179</v>
      </c>
      <c r="D593" t="s">
        <v>24</v>
      </c>
      <c r="E593" t="s">
        <v>133</v>
      </c>
      <c r="F593" t="s">
        <v>75</v>
      </c>
      <c r="G593" t="s">
        <v>27</v>
      </c>
      <c r="H593" s="46">
        <v>250.16</v>
      </c>
      <c r="I593" s="46">
        <v>0</v>
      </c>
      <c r="J593" t="s">
        <v>62</v>
      </c>
      <c r="K593" s="2">
        <v>4</v>
      </c>
      <c r="L593" t="s">
        <v>94</v>
      </c>
      <c r="M593" t="s">
        <v>583</v>
      </c>
      <c r="N593" t="s">
        <v>182</v>
      </c>
      <c r="O593" t="s">
        <v>32</v>
      </c>
      <c r="P593" t="s">
        <v>33</v>
      </c>
      <c r="Q593" t="s">
        <v>34</v>
      </c>
      <c r="R593" s="1">
        <f t="shared" si="60"/>
        <v>40484</v>
      </c>
      <c r="T593" t="s">
        <v>34</v>
      </c>
      <c r="U593" s="2">
        <v>0</v>
      </c>
      <c r="V593" t="s">
        <v>183</v>
      </c>
      <c r="W593" t="s">
        <v>36</v>
      </c>
    </row>
    <row r="594" spans="1:23" ht="17.5" hidden="1" customHeight="1" x14ac:dyDescent="0.4">
      <c r="A594" s="2">
        <v>92795</v>
      </c>
      <c r="B594" s="1">
        <f t="shared" si="61"/>
        <v>43656</v>
      </c>
      <c r="C594" t="s">
        <v>179</v>
      </c>
      <c r="D594" t="s">
        <v>24</v>
      </c>
      <c r="E594" t="s">
        <v>133</v>
      </c>
      <c r="F594" t="s">
        <v>75</v>
      </c>
      <c r="G594" t="s">
        <v>27</v>
      </c>
      <c r="H594" s="46">
        <v>4.7300000000000004</v>
      </c>
      <c r="I594" s="46">
        <v>0</v>
      </c>
      <c r="J594" t="s">
        <v>62</v>
      </c>
      <c r="K594" s="2">
        <v>4</v>
      </c>
      <c r="L594" t="s">
        <v>94</v>
      </c>
      <c r="M594" t="s">
        <v>583</v>
      </c>
      <c r="N594" t="s">
        <v>182</v>
      </c>
      <c r="O594" t="s">
        <v>32</v>
      </c>
      <c r="P594" t="s">
        <v>46</v>
      </c>
      <c r="Q594" t="s">
        <v>34</v>
      </c>
      <c r="R594" s="1">
        <f t="shared" si="60"/>
        <v>40484</v>
      </c>
      <c r="T594" t="s">
        <v>34</v>
      </c>
      <c r="U594" s="2">
        <v>0</v>
      </c>
      <c r="V594" t="s">
        <v>183</v>
      </c>
      <c r="W594" t="s">
        <v>36</v>
      </c>
    </row>
    <row r="595" spans="1:23" ht="17.5" hidden="1" customHeight="1" x14ac:dyDescent="0.4">
      <c r="A595" s="2">
        <v>92796</v>
      </c>
      <c r="B595" s="1">
        <f t="shared" si="61"/>
        <v>43656</v>
      </c>
      <c r="C595" t="s">
        <v>138</v>
      </c>
      <c r="D595" t="s">
        <v>24</v>
      </c>
      <c r="E595" t="s">
        <v>139</v>
      </c>
      <c r="F595" t="s">
        <v>140</v>
      </c>
      <c r="G595" t="s">
        <v>141</v>
      </c>
      <c r="H595" s="46">
        <v>136.85</v>
      </c>
      <c r="I595" s="46">
        <v>0</v>
      </c>
      <c r="J595" t="s">
        <v>62</v>
      </c>
      <c r="K595" s="2">
        <v>4</v>
      </c>
      <c r="L595" t="s">
        <v>94</v>
      </c>
      <c r="M595" t="s">
        <v>586</v>
      </c>
      <c r="N595" t="s">
        <v>143</v>
      </c>
      <c r="O595" t="s">
        <v>32</v>
      </c>
      <c r="P595" t="s">
        <v>33</v>
      </c>
      <c r="Q595" t="s">
        <v>34</v>
      </c>
      <c r="R595" s="1">
        <f t="shared" si="60"/>
        <v>40484</v>
      </c>
      <c r="T595" t="s">
        <v>34</v>
      </c>
      <c r="U595" s="2">
        <v>0</v>
      </c>
      <c r="V595" t="s">
        <v>144</v>
      </c>
      <c r="W595" t="s">
        <v>36</v>
      </c>
    </row>
    <row r="596" spans="1:23" ht="17.5" hidden="1" customHeight="1" x14ac:dyDescent="0.4">
      <c r="A596" s="2">
        <v>92796</v>
      </c>
      <c r="B596" s="1">
        <f t="shared" si="61"/>
        <v>43656</v>
      </c>
      <c r="C596" t="s">
        <v>138</v>
      </c>
      <c r="D596" t="s">
        <v>24</v>
      </c>
      <c r="E596" t="s">
        <v>139</v>
      </c>
      <c r="F596" t="s">
        <v>140</v>
      </c>
      <c r="G596" t="s">
        <v>141</v>
      </c>
      <c r="H596" s="46">
        <v>2.59</v>
      </c>
      <c r="I596" s="46">
        <v>0</v>
      </c>
      <c r="J596" t="s">
        <v>62</v>
      </c>
      <c r="K596" s="2">
        <v>4</v>
      </c>
      <c r="L596" t="s">
        <v>94</v>
      </c>
      <c r="M596" t="s">
        <v>586</v>
      </c>
      <c r="N596" t="s">
        <v>143</v>
      </c>
      <c r="O596" t="s">
        <v>32</v>
      </c>
      <c r="P596" t="s">
        <v>46</v>
      </c>
      <c r="Q596" t="s">
        <v>34</v>
      </c>
      <c r="R596" s="1">
        <f t="shared" si="60"/>
        <v>40484</v>
      </c>
      <c r="T596" t="s">
        <v>34</v>
      </c>
      <c r="U596" s="2">
        <v>0</v>
      </c>
      <c r="V596" t="s">
        <v>144</v>
      </c>
      <c r="W596" t="s">
        <v>36</v>
      </c>
    </row>
    <row r="597" spans="1:23" ht="17.5" hidden="1" customHeight="1" x14ac:dyDescent="0.4">
      <c r="A597" s="2">
        <v>92799</v>
      </c>
      <c r="B597" s="1">
        <f t="shared" si="61"/>
        <v>43656</v>
      </c>
      <c r="C597" t="s">
        <v>425</v>
      </c>
      <c r="D597" t="s">
        <v>24</v>
      </c>
      <c r="E597" t="s">
        <v>48</v>
      </c>
      <c r="F597" t="s">
        <v>56</v>
      </c>
      <c r="G597" t="s">
        <v>49</v>
      </c>
      <c r="H597" s="46">
        <v>24.52</v>
      </c>
      <c r="I597" s="46">
        <v>0</v>
      </c>
      <c r="J597" t="s">
        <v>62</v>
      </c>
      <c r="K597" s="2">
        <v>4</v>
      </c>
      <c r="L597" t="s">
        <v>94</v>
      </c>
      <c r="M597" t="s">
        <v>587</v>
      </c>
      <c r="N597" t="s">
        <v>588</v>
      </c>
      <c r="O597" t="s">
        <v>32</v>
      </c>
      <c r="P597" t="s">
        <v>33</v>
      </c>
      <c r="Q597" t="s">
        <v>34</v>
      </c>
      <c r="R597" s="1">
        <f t="shared" si="60"/>
        <v>40484</v>
      </c>
      <c r="T597" t="s">
        <v>34</v>
      </c>
      <c r="U597" s="2">
        <v>0</v>
      </c>
      <c r="V597" t="s">
        <v>589</v>
      </c>
      <c r="W597" t="s">
        <v>36</v>
      </c>
    </row>
    <row r="598" spans="1:23" ht="17.5" hidden="1" customHeight="1" x14ac:dyDescent="0.4">
      <c r="A598" s="2">
        <v>92810</v>
      </c>
      <c r="B598" s="1">
        <f t="shared" si="61"/>
        <v>43656</v>
      </c>
      <c r="C598" t="s">
        <v>495</v>
      </c>
      <c r="D598" t="s">
        <v>24</v>
      </c>
      <c r="E598" t="s">
        <v>133</v>
      </c>
      <c r="F598" t="s">
        <v>84</v>
      </c>
      <c r="G598" t="s">
        <v>27</v>
      </c>
      <c r="H598" s="46">
        <v>750</v>
      </c>
      <c r="I598" s="46">
        <v>0</v>
      </c>
      <c r="J598" t="s">
        <v>62</v>
      </c>
      <c r="K598" s="2">
        <v>4</v>
      </c>
      <c r="L598" t="s">
        <v>94</v>
      </c>
      <c r="M598" t="s">
        <v>590</v>
      </c>
      <c r="N598" t="s">
        <v>551</v>
      </c>
      <c r="O598" t="s">
        <v>32</v>
      </c>
      <c r="P598" t="s">
        <v>33</v>
      </c>
      <c r="Q598" t="s">
        <v>34</v>
      </c>
      <c r="R598" s="1">
        <f t="shared" si="60"/>
        <v>40484</v>
      </c>
      <c r="T598" t="s">
        <v>34</v>
      </c>
      <c r="U598" s="2">
        <v>0</v>
      </c>
      <c r="V598" t="s">
        <v>552</v>
      </c>
      <c r="W598" t="s">
        <v>36</v>
      </c>
    </row>
    <row r="599" spans="1:23" ht="17.5" hidden="1" customHeight="1" x14ac:dyDescent="0.4">
      <c r="A599" s="2">
        <v>92810</v>
      </c>
      <c r="B599" s="1">
        <f t="shared" si="61"/>
        <v>43656</v>
      </c>
      <c r="C599" t="s">
        <v>495</v>
      </c>
      <c r="D599" t="s">
        <v>24</v>
      </c>
      <c r="E599" t="s">
        <v>133</v>
      </c>
      <c r="F599" t="s">
        <v>84</v>
      </c>
      <c r="G599" t="s">
        <v>27</v>
      </c>
      <c r="H599" s="46">
        <v>14.18</v>
      </c>
      <c r="I599" s="46">
        <v>0</v>
      </c>
      <c r="J599" t="s">
        <v>62</v>
      </c>
      <c r="K599" s="2">
        <v>4</v>
      </c>
      <c r="L599" t="s">
        <v>94</v>
      </c>
      <c r="M599" t="s">
        <v>590</v>
      </c>
      <c r="N599" t="s">
        <v>551</v>
      </c>
      <c r="O599" t="s">
        <v>32</v>
      </c>
      <c r="P599" t="s">
        <v>46</v>
      </c>
      <c r="Q599" t="s">
        <v>34</v>
      </c>
      <c r="R599" s="1">
        <f t="shared" si="60"/>
        <v>40484</v>
      </c>
      <c r="T599" t="s">
        <v>34</v>
      </c>
      <c r="U599" s="2">
        <v>0</v>
      </c>
      <c r="V599" t="s">
        <v>552</v>
      </c>
      <c r="W599" t="s">
        <v>36</v>
      </c>
    </row>
    <row r="600" spans="1:23" ht="17.5" hidden="1" customHeight="1" x14ac:dyDescent="0.4">
      <c r="A600" s="2">
        <v>92811</v>
      </c>
      <c r="B600" s="1">
        <f t="shared" si="61"/>
        <v>43656</v>
      </c>
      <c r="C600" t="s">
        <v>59</v>
      </c>
      <c r="D600" t="s">
        <v>24</v>
      </c>
      <c r="E600" t="s">
        <v>60</v>
      </c>
      <c r="F600" t="s">
        <v>39</v>
      </c>
      <c r="G600" t="s">
        <v>61</v>
      </c>
      <c r="H600" s="46">
        <v>19.2</v>
      </c>
      <c r="I600" s="46">
        <v>0</v>
      </c>
      <c r="J600" t="s">
        <v>62</v>
      </c>
      <c r="K600" s="2">
        <v>4</v>
      </c>
      <c r="L600" t="s">
        <v>94</v>
      </c>
      <c r="M600" t="s">
        <v>591</v>
      </c>
      <c r="N600" t="s">
        <v>364</v>
      </c>
      <c r="O600" t="s">
        <v>32</v>
      </c>
      <c r="P600" t="s">
        <v>33</v>
      </c>
      <c r="Q600" t="s">
        <v>34</v>
      </c>
      <c r="R600" s="1">
        <f>DATE(2011,2,22)</f>
        <v>40596</v>
      </c>
      <c r="T600" t="s">
        <v>34</v>
      </c>
      <c r="U600" s="2">
        <v>0</v>
      </c>
      <c r="V600" t="s">
        <v>365</v>
      </c>
      <c r="W600" t="s">
        <v>36</v>
      </c>
    </row>
    <row r="601" spans="1:23" ht="17.5" hidden="1" customHeight="1" x14ac:dyDescent="0.4">
      <c r="A601" s="2">
        <v>92811</v>
      </c>
      <c r="B601" s="1">
        <f t="shared" si="61"/>
        <v>43656</v>
      </c>
      <c r="C601" t="s">
        <v>59</v>
      </c>
      <c r="D601" t="s">
        <v>24</v>
      </c>
      <c r="E601" t="s">
        <v>60</v>
      </c>
      <c r="F601" t="s">
        <v>39</v>
      </c>
      <c r="G601" t="s">
        <v>61</v>
      </c>
      <c r="H601" s="46">
        <v>0.36</v>
      </c>
      <c r="I601" s="46">
        <v>0</v>
      </c>
      <c r="J601" t="s">
        <v>62</v>
      </c>
      <c r="K601" s="2">
        <v>4</v>
      </c>
      <c r="L601" t="s">
        <v>94</v>
      </c>
      <c r="M601" t="s">
        <v>591</v>
      </c>
      <c r="N601" t="s">
        <v>364</v>
      </c>
      <c r="O601" t="s">
        <v>32</v>
      </c>
      <c r="P601" t="s">
        <v>46</v>
      </c>
      <c r="Q601" t="s">
        <v>34</v>
      </c>
      <c r="R601" s="1">
        <f>DATE(2011,2,22)</f>
        <v>40596</v>
      </c>
      <c r="T601" t="s">
        <v>34</v>
      </c>
      <c r="U601" s="2">
        <v>0</v>
      </c>
      <c r="V601" t="s">
        <v>365</v>
      </c>
      <c r="W601" t="s">
        <v>36</v>
      </c>
    </row>
    <row r="602" spans="1:23" ht="17.5" hidden="1" customHeight="1" x14ac:dyDescent="0.4">
      <c r="A602" s="2">
        <v>92812</v>
      </c>
      <c r="B602" s="1">
        <f t="shared" si="61"/>
        <v>43656</v>
      </c>
      <c r="C602" t="s">
        <v>521</v>
      </c>
      <c r="D602" t="s">
        <v>24</v>
      </c>
      <c r="E602" t="s">
        <v>48</v>
      </c>
      <c r="F602" t="s">
        <v>75</v>
      </c>
      <c r="G602" t="s">
        <v>49</v>
      </c>
      <c r="H602" s="46">
        <v>531.41</v>
      </c>
      <c r="I602" s="46">
        <v>0</v>
      </c>
      <c r="J602" t="s">
        <v>62</v>
      </c>
      <c r="K602" s="2">
        <v>4</v>
      </c>
      <c r="L602" t="s">
        <v>94</v>
      </c>
      <c r="M602" t="s">
        <v>592</v>
      </c>
      <c r="N602" t="s">
        <v>446</v>
      </c>
      <c r="O602" t="s">
        <v>32</v>
      </c>
      <c r="P602" t="s">
        <v>33</v>
      </c>
      <c r="Q602" t="s">
        <v>34</v>
      </c>
      <c r="R602" s="1">
        <f t="shared" ref="R602:R607" si="62">DATE(2010,11,2)</f>
        <v>40484</v>
      </c>
      <c r="T602" t="s">
        <v>34</v>
      </c>
      <c r="U602" s="2">
        <v>0</v>
      </c>
      <c r="V602" t="s">
        <v>447</v>
      </c>
      <c r="W602" t="s">
        <v>36</v>
      </c>
    </row>
    <row r="603" spans="1:23" ht="17.5" hidden="1" customHeight="1" x14ac:dyDescent="0.4">
      <c r="A603" s="2">
        <v>92815</v>
      </c>
      <c r="B603" s="1">
        <f t="shared" si="61"/>
        <v>43656</v>
      </c>
      <c r="C603" t="s">
        <v>213</v>
      </c>
      <c r="D603" t="s">
        <v>24</v>
      </c>
      <c r="E603" t="s">
        <v>133</v>
      </c>
      <c r="F603" t="s">
        <v>111</v>
      </c>
      <c r="G603" t="s">
        <v>27</v>
      </c>
      <c r="H603" s="46">
        <v>1.02</v>
      </c>
      <c r="I603" s="46">
        <v>0</v>
      </c>
      <c r="J603" t="s">
        <v>593</v>
      </c>
      <c r="K603" s="2">
        <v>4</v>
      </c>
      <c r="L603" t="s">
        <v>94</v>
      </c>
      <c r="M603" t="s">
        <v>594</v>
      </c>
      <c r="N603" t="s">
        <v>595</v>
      </c>
      <c r="O603" t="s">
        <v>32</v>
      </c>
      <c r="P603" t="s">
        <v>33</v>
      </c>
      <c r="Q603" t="s">
        <v>34</v>
      </c>
      <c r="R603" s="1">
        <f t="shared" si="62"/>
        <v>40484</v>
      </c>
      <c r="T603" t="s">
        <v>34</v>
      </c>
      <c r="U603" s="2">
        <v>0</v>
      </c>
      <c r="V603" t="s">
        <v>596</v>
      </c>
      <c r="W603" t="s">
        <v>36</v>
      </c>
    </row>
    <row r="604" spans="1:23" ht="17.5" hidden="1" customHeight="1" x14ac:dyDescent="0.4">
      <c r="A604" s="2">
        <v>92817</v>
      </c>
      <c r="B604" s="1">
        <f t="shared" si="61"/>
        <v>43656</v>
      </c>
      <c r="C604" t="s">
        <v>506</v>
      </c>
      <c r="D604" t="s">
        <v>24</v>
      </c>
      <c r="E604" t="s">
        <v>507</v>
      </c>
      <c r="F604" t="s">
        <v>111</v>
      </c>
      <c r="G604" t="s">
        <v>40</v>
      </c>
      <c r="H604" s="46">
        <v>4.01</v>
      </c>
      <c r="I604" s="46">
        <v>0</v>
      </c>
      <c r="J604" t="s">
        <v>62</v>
      </c>
      <c r="K604" s="2">
        <v>4</v>
      </c>
      <c r="L604" t="s">
        <v>94</v>
      </c>
      <c r="M604" t="s">
        <v>597</v>
      </c>
      <c r="N604" t="s">
        <v>199</v>
      </c>
      <c r="O604" t="s">
        <v>32</v>
      </c>
      <c r="P604" t="s">
        <v>33</v>
      </c>
      <c r="Q604" t="s">
        <v>34</v>
      </c>
      <c r="R604" s="1">
        <f t="shared" si="62"/>
        <v>40484</v>
      </c>
      <c r="T604" t="s">
        <v>34</v>
      </c>
      <c r="U604" s="2">
        <v>0</v>
      </c>
      <c r="V604" t="s">
        <v>200</v>
      </c>
      <c r="W604" t="s">
        <v>36</v>
      </c>
    </row>
    <row r="605" spans="1:23" ht="17.5" hidden="1" customHeight="1" x14ac:dyDescent="0.4">
      <c r="A605" s="2">
        <v>92817</v>
      </c>
      <c r="B605" s="1">
        <f t="shared" si="61"/>
        <v>43656</v>
      </c>
      <c r="C605" t="s">
        <v>506</v>
      </c>
      <c r="D605" t="s">
        <v>24</v>
      </c>
      <c r="E605" t="s">
        <v>507</v>
      </c>
      <c r="F605" t="s">
        <v>111</v>
      </c>
      <c r="G605" t="s">
        <v>40</v>
      </c>
      <c r="H605" s="46">
        <v>0.08</v>
      </c>
      <c r="I605" s="46">
        <v>0</v>
      </c>
      <c r="J605" t="s">
        <v>62</v>
      </c>
      <c r="K605" s="2">
        <v>4</v>
      </c>
      <c r="L605" t="s">
        <v>94</v>
      </c>
      <c r="M605" t="s">
        <v>597</v>
      </c>
      <c r="N605" t="s">
        <v>199</v>
      </c>
      <c r="O605" t="s">
        <v>32</v>
      </c>
      <c r="P605" t="s">
        <v>46</v>
      </c>
      <c r="Q605" t="s">
        <v>34</v>
      </c>
      <c r="R605" s="1">
        <f t="shared" si="62"/>
        <v>40484</v>
      </c>
      <c r="T605" t="s">
        <v>34</v>
      </c>
      <c r="U605" s="2">
        <v>0</v>
      </c>
      <c r="V605" t="s">
        <v>200</v>
      </c>
      <c r="W605" t="s">
        <v>36</v>
      </c>
    </row>
    <row r="606" spans="1:23" ht="17.5" hidden="1" customHeight="1" x14ac:dyDescent="0.4">
      <c r="A606" s="2">
        <v>92817</v>
      </c>
      <c r="B606" s="1">
        <f t="shared" si="61"/>
        <v>43656</v>
      </c>
      <c r="C606" t="s">
        <v>568</v>
      </c>
      <c r="D606" t="s">
        <v>24</v>
      </c>
      <c r="E606" t="s">
        <v>341</v>
      </c>
      <c r="F606" t="s">
        <v>111</v>
      </c>
      <c r="G606" t="s">
        <v>68</v>
      </c>
      <c r="H606" s="46">
        <v>4.01</v>
      </c>
      <c r="I606" s="46">
        <v>0</v>
      </c>
      <c r="J606" t="s">
        <v>62</v>
      </c>
      <c r="K606" s="2">
        <v>4</v>
      </c>
      <c r="L606" t="s">
        <v>94</v>
      </c>
      <c r="M606" t="s">
        <v>597</v>
      </c>
      <c r="N606" t="s">
        <v>199</v>
      </c>
      <c r="O606" t="s">
        <v>32</v>
      </c>
      <c r="P606" t="s">
        <v>33</v>
      </c>
      <c r="Q606" t="s">
        <v>34</v>
      </c>
      <c r="R606" s="1">
        <f t="shared" si="62"/>
        <v>40484</v>
      </c>
      <c r="T606" t="s">
        <v>34</v>
      </c>
      <c r="U606" s="2">
        <v>0</v>
      </c>
      <c r="V606" t="s">
        <v>200</v>
      </c>
      <c r="W606" t="s">
        <v>36</v>
      </c>
    </row>
    <row r="607" spans="1:23" ht="17.5" hidden="1" customHeight="1" x14ac:dyDescent="0.4">
      <c r="A607" s="2">
        <v>92817</v>
      </c>
      <c r="B607" s="1">
        <f t="shared" si="61"/>
        <v>43656</v>
      </c>
      <c r="C607" t="s">
        <v>568</v>
      </c>
      <c r="D607" t="s">
        <v>24</v>
      </c>
      <c r="E607" t="s">
        <v>341</v>
      </c>
      <c r="F607" t="s">
        <v>111</v>
      </c>
      <c r="G607" t="s">
        <v>68</v>
      </c>
      <c r="H607" s="46">
        <v>0.08</v>
      </c>
      <c r="I607" s="46">
        <v>0</v>
      </c>
      <c r="J607" t="s">
        <v>62</v>
      </c>
      <c r="K607" s="2">
        <v>4</v>
      </c>
      <c r="L607" t="s">
        <v>94</v>
      </c>
      <c r="M607" t="s">
        <v>597</v>
      </c>
      <c r="N607" t="s">
        <v>199</v>
      </c>
      <c r="O607" t="s">
        <v>32</v>
      </c>
      <c r="P607" t="s">
        <v>46</v>
      </c>
      <c r="Q607" t="s">
        <v>34</v>
      </c>
      <c r="R607" s="1">
        <f t="shared" si="62"/>
        <v>40484</v>
      </c>
      <c r="T607" t="s">
        <v>34</v>
      </c>
      <c r="U607" s="2">
        <v>0</v>
      </c>
      <c r="V607" t="s">
        <v>200</v>
      </c>
      <c r="W607" t="s">
        <v>36</v>
      </c>
    </row>
    <row r="608" spans="1:23" ht="17.5" hidden="1" customHeight="1" x14ac:dyDescent="0.4">
      <c r="A608" s="2">
        <v>92817</v>
      </c>
      <c r="B608" s="1">
        <f t="shared" si="61"/>
        <v>43656</v>
      </c>
      <c r="C608" t="s">
        <v>412</v>
      </c>
      <c r="D608" t="s">
        <v>24</v>
      </c>
      <c r="E608" t="s">
        <v>413</v>
      </c>
      <c r="F608" t="s">
        <v>111</v>
      </c>
      <c r="G608" t="s">
        <v>414</v>
      </c>
      <c r="H608" s="46">
        <v>4.01</v>
      </c>
      <c r="I608" s="46">
        <v>0</v>
      </c>
      <c r="J608" t="s">
        <v>62</v>
      </c>
      <c r="K608" s="2">
        <v>4</v>
      </c>
      <c r="L608" t="s">
        <v>94</v>
      </c>
      <c r="M608" t="s">
        <v>597</v>
      </c>
      <c r="N608" t="s">
        <v>199</v>
      </c>
      <c r="O608" t="s">
        <v>32</v>
      </c>
      <c r="P608" t="s">
        <v>33</v>
      </c>
      <c r="Q608" t="s">
        <v>34</v>
      </c>
      <c r="R608" s="1">
        <f>DATE(2018,12,31)</f>
        <v>43465</v>
      </c>
      <c r="T608" t="s">
        <v>34</v>
      </c>
      <c r="U608" s="2">
        <v>0</v>
      </c>
      <c r="V608" t="s">
        <v>200</v>
      </c>
      <c r="W608" t="s">
        <v>36</v>
      </c>
    </row>
    <row r="609" spans="1:23" ht="17.5" hidden="1" customHeight="1" x14ac:dyDescent="0.4">
      <c r="A609" s="2">
        <v>92817</v>
      </c>
      <c r="B609" s="1">
        <f t="shared" si="61"/>
        <v>43656</v>
      </c>
      <c r="C609" t="s">
        <v>412</v>
      </c>
      <c r="D609" t="s">
        <v>24</v>
      </c>
      <c r="E609" t="s">
        <v>413</v>
      </c>
      <c r="F609" t="s">
        <v>111</v>
      </c>
      <c r="G609" t="s">
        <v>414</v>
      </c>
      <c r="H609" s="46">
        <v>0.08</v>
      </c>
      <c r="I609" s="46">
        <v>0</v>
      </c>
      <c r="J609" t="s">
        <v>62</v>
      </c>
      <c r="K609" s="2">
        <v>4</v>
      </c>
      <c r="L609" t="s">
        <v>94</v>
      </c>
      <c r="M609" t="s">
        <v>597</v>
      </c>
      <c r="N609" t="s">
        <v>199</v>
      </c>
      <c r="O609" t="s">
        <v>32</v>
      </c>
      <c r="P609" t="s">
        <v>46</v>
      </c>
      <c r="Q609" t="s">
        <v>34</v>
      </c>
      <c r="R609" s="1">
        <f>DATE(2018,12,31)</f>
        <v>43465</v>
      </c>
      <c r="T609" t="s">
        <v>34</v>
      </c>
      <c r="U609" s="2">
        <v>0</v>
      </c>
      <c r="V609" t="s">
        <v>200</v>
      </c>
      <c r="W609" t="s">
        <v>36</v>
      </c>
    </row>
    <row r="610" spans="1:23" ht="17.5" hidden="1" customHeight="1" x14ac:dyDescent="0.4">
      <c r="A610" s="2">
        <v>92843</v>
      </c>
      <c r="B610" s="1">
        <f t="shared" si="61"/>
        <v>43656</v>
      </c>
      <c r="C610" t="s">
        <v>66</v>
      </c>
      <c r="D610" t="s">
        <v>24</v>
      </c>
      <c r="E610" t="s">
        <v>67</v>
      </c>
      <c r="F610" t="s">
        <v>39</v>
      </c>
      <c r="G610" t="s">
        <v>68</v>
      </c>
      <c r="H610" s="46">
        <v>99.42</v>
      </c>
      <c r="I610" s="46">
        <v>0</v>
      </c>
      <c r="J610" t="s">
        <v>62</v>
      </c>
      <c r="K610" s="2">
        <v>4</v>
      </c>
      <c r="L610" t="s">
        <v>94</v>
      </c>
      <c r="M610" t="s">
        <v>598</v>
      </c>
      <c r="N610" t="s">
        <v>271</v>
      </c>
      <c r="O610" t="s">
        <v>32</v>
      </c>
      <c r="P610" t="s">
        <v>33</v>
      </c>
      <c r="Q610" t="s">
        <v>34</v>
      </c>
      <c r="R610" s="1">
        <f t="shared" ref="R610:R631" si="63">DATE(2010,11,2)</f>
        <v>40484</v>
      </c>
      <c r="T610" t="s">
        <v>34</v>
      </c>
      <c r="U610" s="2">
        <v>0</v>
      </c>
      <c r="V610" t="s">
        <v>272</v>
      </c>
      <c r="W610" t="s">
        <v>36</v>
      </c>
    </row>
    <row r="611" spans="1:23" ht="17.5" hidden="1" customHeight="1" x14ac:dyDescent="0.4">
      <c r="A611" s="2">
        <v>92843</v>
      </c>
      <c r="B611" s="1">
        <f t="shared" si="61"/>
        <v>43656</v>
      </c>
      <c r="C611" t="s">
        <v>66</v>
      </c>
      <c r="D611" t="s">
        <v>24</v>
      </c>
      <c r="E611" t="s">
        <v>67</v>
      </c>
      <c r="F611" t="s">
        <v>39</v>
      </c>
      <c r="G611" t="s">
        <v>68</v>
      </c>
      <c r="H611" s="46">
        <v>1.88</v>
      </c>
      <c r="I611" s="46">
        <v>0</v>
      </c>
      <c r="J611" t="s">
        <v>62</v>
      </c>
      <c r="K611" s="2">
        <v>4</v>
      </c>
      <c r="L611" t="s">
        <v>94</v>
      </c>
      <c r="M611" t="s">
        <v>598</v>
      </c>
      <c r="N611" t="s">
        <v>271</v>
      </c>
      <c r="O611" t="s">
        <v>32</v>
      </c>
      <c r="P611" t="s">
        <v>46</v>
      </c>
      <c r="Q611" t="s">
        <v>34</v>
      </c>
      <c r="R611" s="1">
        <f t="shared" si="63"/>
        <v>40484</v>
      </c>
      <c r="T611" t="s">
        <v>34</v>
      </c>
      <c r="U611" s="2">
        <v>0</v>
      </c>
      <c r="V611" t="s">
        <v>272</v>
      </c>
      <c r="W611" t="s">
        <v>36</v>
      </c>
    </row>
    <row r="612" spans="1:23" ht="17.5" hidden="1" customHeight="1" x14ac:dyDescent="0.4">
      <c r="A612" s="2">
        <v>92843</v>
      </c>
      <c r="B612" s="1">
        <f t="shared" si="61"/>
        <v>43656</v>
      </c>
      <c r="C612" t="s">
        <v>273</v>
      </c>
      <c r="D612" t="s">
        <v>24</v>
      </c>
      <c r="E612" t="s">
        <v>67</v>
      </c>
      <c r="F612" t="s">
        <v>56</v>
      </c>
      <c r="G612" t="s">
        <v>68</v>
      </c>
      <c r="H612" s="46">
        <v>33.729999999999997</v>
      </c>
      <c r="I612" s="46">
        <v>0</v>
      </c>
      <c r="J612" t="s">
        <v>62</v>
      </c>
      <c r="K612" s="2">
        <v>4</v>
      </c>
      <c r="L612" t="s">
        <v>94</v>
      </c>
      <c r="M612" t="s">
        <v>598</v>
      </c>
      <c r="N612" t="s">
        <v>271</v>
      </c>
      <c r="O612" t="s">
        <v>32</v>
      </c>
      <c r="P612" t="s">
        <v>33</v>
      </c>
      <c r="Q612" t="s">
        <v>34</v>
      </c>
      <c r="R612" s="1">
        <f t="shared" si="63"/>
        <v>40484</v>
      </c>
      <c r="T612" t="s">
        <v>34</v>
      </c>
      <c r="U612" s="2">
        <v>0</v>
      </c>
      <c r="V612" t="s">
        <v>272</v>
      </c>
      <c r="W612" t="s">
        <v>36</v>
      </c>
    </row>
    <row r="613" spans="1:23" ht="17.5" hidden="1" customHeight="1" x14ac:dyDescent="0.4">
      <c r="A613" s="2">
        <v>92843</v>
      </c>
      <c r="B613" s="1">
        <f t="shared" si="61"/>
        <v>43656</v>
      </c>
      <c r="C613" t="s">
        <v>273</v>
      </c>
      <c r="D613" t="s">
        <v>24</v>
      </c>
      <c r="E613" t="s">
        <v>67</v>
      </c>
      <c r="F613" t="s">
        <v>56</v>
      </c>
      <c r="G613" t="s">
        <v>68</v>
      </c>
      <c r="H613" s="46">
        <v>0.51</v>
      </c>
      <c r="I613" s="46">
        <v>0</v>
      </c>
      <c r="J613" t="s">
        <v>62</v>
      </c>
      <c r="K613" s="2">
        <v>4</v>
      </c>
      <c r="L613" t="s">
        <v>94</v>
      </c>
      <c r="M613" t="s">
        <v>598</v>
      </c>
      <c r="N613" t="s">
        <v>271</v>
      </c>
      <c r="O613" t="s">
        <v>32</v>
      </c>
      <c r="P613" t="s">
        <v>46</v>
      </c>
      <c r="Q613" t="s">
        <v>34</v>
      </c>
      <c r="R613" s="1">
        <f t="shared" si="63"/>
        <v>40484</v>
      </c>
      <c r="T613" t="s">
        <v>34</v>
      </c>
      <c r="U613" s="2">
        <v>0</v>
      </c>
      <c r="V613" t="s">
        <v>272</v>
      </c>
      <c r="W613" t="s">
        <v>36</v>
      </c>
    </row>
    <row r="614" spans="1:23" ht="17.5" hidden="1" customHeight="1" x14ac:dyDescent="0.4">
      <c r="A614" s="2">
        <v>92844</v>
      </c>
      <c r="B614" s="1">
        <f t="shared" si="61"/>
        <v>43656</v>
      </c>
      <c r="C614" t="s">
        <v>394</v>
      </c>
      <c r="D614" t="s">
        <v>24</v>
      </c>
      <c r="E614" t="s">
        <v>347</v>
      </c>
      <c r="F614" t="s">
        <v>111</v>
      </c>
      <c r="G614" t="s">
        <v>34</v>
      </c>
      <c r="H614" s="46">
        <v>66.73</v>
      </c>
      <c r="I614" s="46">
        <v>0</v>
      </c>
      <c r="J614" t="s">
        <v>62</v>
      </c>
      <c r="K614" s="2">
        <v>4</v>
      </c>
      <c r="L614" t="s">
        <v>94</v>
      </c>
      <c r="M614" t="s">
        <v>599</v>
      </c>
      <c r="N614" t="s">
        <v>600</v>
      </c>
      <c r="O614" t="s">
        <v>32</v>
      </c>
      <c r="P614" t="s">
        <v>33</v>
      </c>
      <c r="Q614" t="s">
        <v>34</v>
      </c>
      <c r="R614" s="1">
        <f t="shared" si="63"/>
        <v>40484</v>
      </c>
      <c r="T614" t="s">
        <v>34</v>
      </c>
      <c r="U614" s="2">
        <v>0</v>
      </c>
      <c r="V614" t="s">
        <v>601</v>
      </c>
      <c r="W614" t="s">
        <v>36</v>
      </c>
    </row>
    <row r="615" spans="1:23" ht="17.5" hidden="1" customHeight="1" x14ac:dyDescent="0.4">
      <c r="A615" s="2">
        <v>92848</v>
      </c>
      <c r="B615" s="1">
        <f t="shared" si="61"/>
        <v>43656</v>
      </c>
      <c r="C615" t="s">
        <v>206</v>
      </c>
      <c r="D615" t="s">
        <v>24</v>
      </c>
      <c r="E615" t="s">
        <v>38</v>
      </c>
      <c r="F615" t="s">
        <v>207</v>
      </c>
      <c r="G615" t="s">
        <v>40</v>
      </c>
      <c r="H615" s="46">
        <v>356</v>
      </c>
      <c r="I615" s="46">
        <v>0</v>
      </c>
      <c r="J615" t="s">
        <v>62</v>
      </c>
      <c r="K615" s="2">
        <v>4</v>
      </c>
      <c r="L615" t="s">
        <v>94</v>
      </c>
      <c r="M615" t="s">
        <v>602</v>
      </c>
      <c r="N615" t="s">
        <v>210</v>
      </c>
      <c r="O615" t="s">
        <v>32</v>
      </c>
      <c r="P615" t="s">
        <v>33</v>
      </c>
      <c r="Q615" t="s">
        <v>34</v>
      </c>
      <c r="R615" s="1">
        <f t="shared" si="63"/>
        <v>40484</v>
      </c>
      <c r="T615" t="s">
        <v>34</v>
      </c>
      <c r="U615" s="2">
        <v>0</v>
      </c>
      <c r="V615" t="s">
        <v>211</v>
      </c>
      <c r="W615" t="s">
        <v>36</v>
      </c>
    </row>
    <row r="616" spans="1:23" ht="17.5" hidden="1" customHeight="1" x14ac:dyDescent="0.4">
      <c r="A616" s="2">
        <v>92848</v>
      </c>
      <c r="B616" s="1">
        <f t="shared" si="61"/>
        <v>43656</v>
      </c>
      <c r="C616" t="s">
        <v>206</v>
      </c>
      <c r="D616" t="s">
        <v>24</v>
      </c>
      <c r="E616" t="s">
        <v>38</v>
      </c>
      <c r="F616" t="s">
        <v>207</v>
      </c>
      <c r="G616" t="s">
        <v>40</v>
      </c>
      <c r="H616" s="46">
        <v>6.73</v>
      </c>
      <c r="I616" s="46">
        <v>0</v>
      </c>
      <c r="J616" t="s">
        <v>62</v>
      </c>
      <c r="K616" s="2">
        <v>4</v>
      </c>
      <c r="L616" t="s">
        <v>94</v>
      </c>
      <c r="M616" t="s">
        <v>602</v>
      </c>
      <c r="N616" t="s">
        <v>210</v>
      </c>
      <c r="O616" t="s">
        <v>32</v>
      </c>
      <c r="P616" t="s">
        <v>46</v>
      </c>
      <c r="Q616" t="s">
        <v>34</v>
      </c>
      <c r="R616" s="1">
        <f t="shared" si="63"/>
        <v>40484</v>
      </c>
      <c r="T616" t="s">
        <v>34</v>
      </c>
      <c r="U616" s="2">
        <v>0</v>
      </c>
      <c r="V616" t="s">
        <v>211</v>
      </c>
      <c r="W616" t="s">
        <v>36</v>
      </c>
    </row>
    <row r="617" spans="1:23" ht="17.5" hidden="1" customHeight="1" x14ac:dyDescent="0.4">
      <c r="A617" s="2">
        <v>92849</v>
      </c>
      <c r="B617" s="1">
        <f t="shared" si="61"/>
        <v>43656</v>
      </c>
      <c r="C617" t="s">
        <v>430</v>
      </c>
      <c r="D617" t="s">
        <v>24</v>
      </c>
      <c r="E617" t="s">
        <v>48</v>
      </c>
      <c r="F617" t="s">
        <v>207</v>
      </c>
      <c r="G617" t="s">
        <v>49</v>
      </c>
      <c r="H617" s="46">
        <v>568.29999999999995</v>
      </c>
      <c r="I617" s="46">
        <v>0</v>
      </c>
      <c r="J617" t="s">
        <v>62</v>
      </c>
      <c r="K617" s="2">
        <v>4</v>
      </c>
      <c r="L617" t="s">
        <v>94</v>
      </c>
      <c r="M617" t="s">
        <v>603</v>
      </c>
      <c r="N617" t="s">
        <v>210</v>
      </c>
      <c r="O617" t="s">
        <v>32</v>
      </c>
      <c r="P617" t="s">
        <v>33</v>
      </c>
      <c r="Q617" t="s">
        <v>34</v>
      </c>
      <c r="R617" s="1">
        <f t="shared" si="63"/>
        <v>40484</v>
      </c>
      <c r="T617" t="s">
        <v>34</v>
      </c>
      <c r="U617" s="2">
        <v>0</v>
      </c>
      <c r="V617" t="s">
        <v>211</v>
      </c>
      <c r="W617" t="s">
        <v>36</v>
      </c>
    </row>
    <row r="618" spans="1:23" ht="17.5" hidden="1" customHeight="1" x14ac:dyDescent="0.4">
      <c r="A618" s="2">
        <v>92849</v>
      </c>
      <c r="B618" s="1">
        <f t="shared" si="61"/>
        <v>43656</v>
      </c>
      <c r="C618" t="s">
        <v>430</v>
      </c>
      <c r="D618" t="s">
        <v>24</v>
      </c>
      <c r="E618" t="s">
        <v>48</v>
      </c>
      <c r="F618" t="s">
        <v>207</v>
      </c>
      <c r="G618" t="s">
        <v>49</v>
      </c>
      <c r="H618" s="46">
        <v>10.74</v>
      </c>
      <c r="I618" s="46">
        <v>0</v>
      </c>
      <c r="J618" t="s">
        <v>62</v>
      </c>
      <c r="K618" s="2">
        <v>4</v>
      </c>
      <c r="L618" t="s">
        <v>94</v>
      </c>
      <c r="M618" t="s">
        <v>603</v>
      </c>
      <c r="N618" t="s">
        <v>210</v>
      </c>
      <c r="O618" t="s">
        <v>32</v>
      </c>
      <c r="P618" t="s">
        <v>46</v>
      </c>
      <c r="Q618" t="s">
        <v>34</v>
      </c>
      <c r="R618" s="1">
        <f t="shared" si="63"/>
        <v>40484</v>
      </c>
      <c r="T618" t="s">
        <v>34</v>
      </c>
      <c r="U618" s="2">
        <v>0</v>
      </c>
      <c r="V618" t="s">
        <v>211</v>
      </c>
      <c r="W618" t="s">
        <v>36</v>
      </c>
    </row>
    <row r="619" spans="1:23" ht="17.5" hidden="1" customHeight="1" x14ac:dyDescent="0.4">
      <c r="A619" s="2">
        <v>92851</v>
      </c>
      <c r="B619" s="1">
        <f t="shared" si="61"/>
        <v>43656</v>
      </c>
      <c r="C619" t="s">
        <v>430</v>
      </c>
      <c r="D619" t="s">
        <v>24</v>
      </c>
      <c r="E619" t="s">
        <v>48</v>
      </c>
      <c r="F619" t="s">
        <v>207</v>
      </c>
      <c r="G619" t="s">
        <v>49</v>
      </c>
      <c r="H619" s="46">
        <v>18486</v>
      </c>
      <c r="I619" s="46">
        <v>0</v>
      </c>
      <c r="J619" t="s">
        <v>604</v>
      </c>
      <c r="K619" s="2">
        <v>4</v>
      </c>
      <c r="L619" t="s">
        <v>94</v>
      </c>
      <c r="M619" t="s">
        <v>605</v>
      </c>
      <c r="N619" t="s">
        <v>210</v>
      </c>
      <c r="O619" t="s">
        <v>32</v>
      </c>
      <c r="P619" t="s">
        <v>33</v>
      </c>
      <c r="Q619" t="s">
        <v>34</v>
      </c>
      <c r="R619" s="1">
        <f t="shared" si="63"/>
        <v>40484</v>
      </c>
      <c r="T619" t="s">
        <v>34</v>
      </c>
      <c r="U619" s="2">
        <v>0</v>
      </c>
      <c r="V619" t="s">
        <v>211</v>
      </c>
      <c r="W619" t="s">
        <v>36</v>
      </c>
    </row>
    <row r="620" spans="1:23" ht="17.5" hidden="1" customHeight="1" x14ac:dyDescent="0.4">
      <c r="A620" s="2">
        <v>92851</v>
      </c>
      <c r="B620" s="1">
        <f t="shared" si="61"/>
        <v>43656</v>
      </c>
      <c r="C620" t="s">
        <v>430</v>
      </c>
      <c r="D620" t="s">
        <v>24</v>
      </c>
      <c r="E620" t="s">
        <v>48</v>
      </c>
      <c r="F620" t="s">
        <v>207</v>
      </c>
      <c r="G620" t="s">
        <v>49</v>
      </c>
      <c r="H620" s="46">
        <v>349.42</v>
      </c>
      <c r="I620" s="46">
        <v>0</v>
      </c>
      <c r="J620" t="s">
        <v>604</v>
      </c>
      <c r="K620" s="2">
        <v>4</v>
      </c>
      <c r="L620" t="s">
        <v>94</v>
      </c>
      <c r="M620" t="s">
        <v>605</v>
      </c>
      <c r="N620" t="s">
        <v>210</v>
      </c>
      <c r="O620" t="s">
        <v>32</v>
      </c>
      <c r="P620" t="s">
        <v>46</v>
      </c>
      <c r="Q620" t="s">
        <v>34</v>
      </c>
      <c r="R620" s="1">
        <f t="shared" si="63"/>
        <v>40484</v>
      </c>
      <c r="T620" t="s">
        <v>34</v>
      </c>
      <c r="U620" s="2">
        <v>0</v>
      </c>
      <c r="V620" t="s">
        <v>211</v>
      </c>
      <c r="W620" t="s">
        <v>36</v>
      </c>
    </row>
    <row r="621" spans="1:23" ht="17.5" hidden="1" customHeight="1" x14ac:dyDescent="0.4">
      <c r="A621" s="2">
        <v>92852</v>
      </c>
      <c r="B621" s="1">
        <f t="shared" si="61"/>
        <v>43656</v>
      </c>
      <c r="C621" t="s">
        <v>430</v>
      </c>
      <c r="D621" t="s">
        <v>24</v>
      </c>
      <c r="E621" t="s">
        <v>48</v>
      </c>
      <c r="F621" t="s">
        <v>207</v>
      </c>
      <c r="G621" t="s">
        <v>49</v>
      </c>
      <c r="H621" s="46">
        <v>9354.18</v>
      </c>
      <c r="I621" s="46">
        <v>0</v>
      </c>
      <c r="J621" t="s">
        <v>62</v>
      </c>
      <c r="K621" s="2">
        <v>4</v>
      </c>
      <c r="L621" t="s">
        <v>94</v>
      </c>
      <c r="M621" t="s">
        <v>606</v>
      </c>
      <c r="N621" t="s">
        <v>210</v>
      </c>
      <c r="O621" t="s">
        <v>32</v>
      </c>
      <c r="P621" t="s">
        <v>33</v>
      </c>
      <c r="Q621" t="s">
        <v>34</v>
      </c>
      <c r="R621" s="1">
        <f t="shared" si="63"/>
        <v>40484</v>
      </c>
      <c r="T621" t="s">
        <v>34</v>
      </c>
      <c r="U621" s="2">
        <v>0</v>
      </c>
      <c r="V621" t="s">
        <v>211</v>
      </c>
      <c r="W621" t="s">
        <v>36</v>
      </c>
    </row>
    <row r="622" spans="1:23" ht="17.5" hidden="1" customHeight="1" x14ac:dyDescent="0.4">
      <c r="A622" s="2">
        <v>92852</v>
      </c>
      <c r="B622" s="1">
        <f t="shared" si="61"/>
        <v>43656</v>
      </c>
      <c r="C622" t="s">
        <v>430</v>
      </c>
      <c r="D622" t="s">
        <v>24</v>
      </c>
      <c r="E622" t="s">
        <v>48</v>
      </c>
      <c r="F622" t="s">
        <v>207</v>
      </c>
      <c r="G622" t="s">
        <v>49</v>
      </c>
      <c r="H622" s="46">
        <v>176.81</v>
      </c>
      <c r="I622" s="46">
        <v>0</v>
      </c>
      <c r="J622" t="s">
        <v>62</v>
      </c>
      <c r="K622" s="2">
        <v>4</v>
      </c>
      <c r="L622" t="s">
        <v>94</v>
      </c>
      <c r="M622" t="s">
        <v>606</v>
      </c>
      <c r="N622" t="s">
        <v>210</v>
      </c>
      <c r="O622" t="s">
        <v>32</v>
      </c>
      <c r="P622" t="s">
        <v>46</v>
      </c>
      <c r="Q622" t="s">
        <v>34</v>
      </c>
      <c r="R622" s="1">
        <f t="shared" si="63"/>
        <v>40484</v>
      </c>
      <c r="T622" t="s">
        <v>34</v>
      </c>
      <c r="U622" s="2">
        <v>0</v>
      </c>
      <c r="V622" t="s">
        <v>211</v>
      </c>
      <c r="W622" t="s">
        <v>36</v>
      </c>
    </row>
    <row r="623" spans="1:23" ht="17.5" hidden="1" customHeight="1" x14ac:dyDescent="0.4">
      <c r="A623" s="2">
        <v>92853</v>
      </c>
      <c r="B623" s="1">
        <f t="shared" si="61"/>
        <v>43656</v>
      </c>
      <c r="C623" t="s">
        <v>430</v>
      </c>
      <c r="D623" t="s">
        <v>24</v>
      </c>
      <c r="E623" t="s">
        <v>48</v>
      </c>
      <c r="F623" t="s">
        <v>207</v>
      </c>
      <c r="G623" t="s">
        <v>49</v>
      </c>
      <c r="H623" s="46">
        <v>1930.5</v>
      </c>
      <c r="I623" s="46">
        <v>0</v>
      </c>
      <c r="J623" t="s">
        <v>62</v>
      </c>
      <c r="K623" s="2">
        <v>4</v>
      </c>
      <c r="L623" t="s">
        <v>94</v>
      </c>
      <c r="M623" t="s">
        <v>607</v>
      </c>
      <c r="N623" t="s">
        <v>210</v>
      </c>
      <c r="O623" t="s">
        <v>32</v>
      </c>
      <c r="P623" t="s">
        <v>33</v>
      </c>
      <c r="Q623" t="s">
        <v>34</v>
      </c>
      <c r="R623" s="1">
        <f t="shared" si="63"/>
        <v>40484</v>
      </c>
      <c r="T623" t="s">
        <v>34</v>
      </c>
      <c r="U623" s="2">
        <v>0</v>
      </c>
      <c r="V623" t="s">
        <v>211</v>
      </c>
      <c r="W623" t="s">
        <v>36</v>
      </c>
    </row>
    <row r="624" spans="1:23" ht="17.5" hidden="1" customHeight="1" x14ac:dyDescent="0.4">
      <c r="A624" s="2">
        <v>92853</v>
      </c>
      <c r="B624" s="1">
        <f t="shared" si="61"/>
        <v>43656</v>
      </c>
      <c r="C624" t="s">
        <v>430</v>
      </c>
      <c r="D624" t="s">
        <v>24</v>
      </c>
      <c r="E624" t="s">
        <v>48</v>
      </c>
      <c r="F624" t="s">
        <v>207</v>
      </c>
      <c r="G624" t="s">
        <v>49</v>
      </c>
      <c r="H624" s="46">
        <v>36.49</v>
      </c>
      <c r="I624" s="46">
        <v>0</v>
      </c>
      <c r="J624" t="s">
        <v>62</v>
      </c>
      <c r="K624" s="2">
        <v>4</v>
      </c>
      <c r="L624" t="s">
        <v>94</v>
      </c>
      <c r="M624" t="s">
        <v>607</v>
      </c>
      <c r="N624" t="s">
        <v>210</v>
      </c>
      <c r="O624" t="s">
        <v>32</v>
      </c>
      <c r="P624" t="s">
        <v>46</v>
      </c>
      <c r="Q624" t="s">
        <v>34</v>
      </c>
      <c r="R624" s="1">
        <f t="shared" si="63"/>
        <v>40484</v>
      </c>
      <c r="T624" t="s">
        <v>34</v>
      </c>
      <c r="U624" s="2">
        <v>0</v>
      </c>
      <c r="V624" t="s">
        <v>211</v>
      </c>
      <c r="W624" t="s">
        <v>36</v>
      </c>
    </row>
    <row r="625" spans="1:23" ht="17.5" hidden="1" customHeight="1" x14ac:dyDescent="0.4">
      <c r="A625" s="2">
        <v>92854</v>
      </c>
      <c r="B625" s="1">
        <f t="shared" si="61"/>
        <v>43656</v>
      </c>
      <c r="C625" t="s">
        <v>206</v>
      </c>
      <c r="D625" t="s">
        <v>24</v>
      </c>
      <c r="E625" t="s">
        <v>38</v>
      </c>
      <c r="F625" t="s">
        <v>207</v>
      </c>
      <c r="G625" t="s">
        <v>40</v>
      </c>
      <c r="H625" s="46">
        <v>267.5</v>
      </c>
      <c r="I625" s="46">
        <v>0</v>
      </c>
      <c r="J625" t="s">
        <v>62</v>
      </c>
      <c r="K625" s="2">
        <v>4</v>
      </c>
      <c r="L625" t="s">
        <v>94</v>
      </c>
      <c r="M625" t="s">
        <v>608</v>
      </c>
      <c r="N625" t="s">
        <v>210</v>
      </c>
      <c r="O625" t="s">
        <v>32</v>
      </c>
      <c r="P625" t="s">
        <v>33</v>
      </c>
      <c r="Q625" t="s">
        <v>34</v>
      </c>
      <c r="R625" s="1">
        <f t="shared" si="63"/>
        <v>40484</v>
      </c>
      <c r="T625" t="s">
        <v>34</v>
      </c>
      <c r="U625" s="2">
        <v>0</v>
      </c>
      <c r="V625" t="s">
        <v>211</v>
      </c>
      <c r="W625" t="s">
        <v>36</v>
      </c>
    </row>
    <row r="626" spans="1:23" ht="17.5" hidden="1" customHeight="1" x14ac:dyDescent="0.4">
      <c r="A626" s="2">
        <v>92854</v>
      </c>
      <c r="B626" s="1">
        <f t="shared" si="61"/>
        <v>43656</v>
      </c>
      <c r="C626" t="s">
        <v>206</v>
      </c>
      <c r="D626" t="s">
        <v>24</v>
      </c>
      <c r="E626" t="s">
        <v>38</v>
      </c>
      <c r="F626" t="s">
        <v>207</v>
      </c>
      <c r="G626" t="s">
        <v>40</v>
      </c>
      <c r="H626" s="46">
        <v>183</v>
      </c>
      <c r="I626" s="46">
        <v>0</v>
      </c>
      <c r="J626" t="s">
        <v>62</v>
      </c>
      <c r="K626" s="2">
        <v>4</v>
      </c>
      <c r="L626" t="s">
        <v>94</v>
      </c>
      <c r="M626" t="s">
        <v>608</v>
      </c>
      <c r="N626" t="s">
        <v>210</v>
      </c>
      <c r="O626" t="s">
        <v>32</v>
      </c>
      <c r="P626" t="s">
        <v>33</v>
      </c>
      <c r="Q626" t="s">
        <v>34</v>
      </c>
      <c r="R626" s="1">
        <f t="shared" si="63"/>
        <v>40484</v>
      </c>
      <c r="T626" t="s">
        <v>34</v>
      </c>
      <c r="U626" s="2">
        <v>0</v>
      </c>
      <c r="V626" t="s">
        <v>211</v>
      </c>
      <c r="W626" t="s">
        <v>36</v>
      </c>
    </row>
    <row r="627" spans="1:23" ht="17.5" hidden="1" customHeight="1" x14ac:dyDescent="0.4">
      <c r="A627" s="2">
        <v>92854</v>
      </c>
      <c r="B627" s="1">
        <f t="shared" si="61"/>
        <v>43656</v>
      </c>
      <c r="C627" t="s">
        <v>206</v>
      </c>
      <c r="D627" t="s">
        <v>24</v>
      </c>
      <c r="E627" t="s">
        <v>38</v>
      </c>
      <c r="F627" t="s">
        <v>207</v>
      </c>
      <c r="G627" t="s">
        <v>40</v>
      </c>
      <c r="H627" s="46">
        <v>5.0599999999999996</v>
      </c>
      <c r="I627" s="46">
        <v>0</v>
      </c>
      <c r="J627" t="s">
        <v>62</v>
      </c>
      <c r="K627" s="2">
        <v>4</v>
      </c>
      <c r="L627" t="s">
        <v>94</v>
      </c>
      <c r="M627" t="s">
        <v>608</v>
      </c>
      <c r="N627" t="s">
        <v>210</v>
      </c>
      <c r="O627" t="s">
        <v>32</v>
      </c>
      <c r="P627" t="s">
        <v>46</v>
      </c>
      <c r="Q627" t="s">
        <v>34</v>
      </c>
      <c r="R627" s="1">
        <f t="shared" si="63"/>
        <v>40484</v>
      </c>
      <c r="T627" t="s">
        <v>34</v>
      </c>
      <c r="U627" s="2">
        <v>0</v>
      </c>
      <c r="V627" t="s">
        <v>211</v>
      </c>
      <c r="W627" t="s">
        <v>36</v>
      </c>
    </row>
    <row r="628" spans="1:23" ht="17.5" hidden="1" customHeight="1" x14ac:dyDescent="0.4">
      <c r="A628" s="2">
        <v>92855</v>
      </c>
      <c r="B628" s="1">
        <f t="shared" si="61"/>
        <v>43656</v>
      </c>
      <c r="C628" t="s">
        <v>430</v>
      </c>
      <c r="D628" t="s">
        <v>24</v>
      </c>
      <c r="E628" t="s">
        <v>48</v>
      </c>
      <c r="F628" t="s">
        <v>207</v>
      </c>
      <c r="G628" t="s">
        <v>49</v>
      </c>
      <c r="H628" s="46">
        <v>2136</v>
      </c>
      <c r="I628" s="46">
        <v>0</v>
      </c>
      <c r="J628" t="s">
        <v>62</v>
      </c>
      <c r="K628" s="2">
        <v>4</v>
      </c>
      <c r="L628" t="s">
        <v>94</v>
      </c>
      <c r="M628" t="s">
        <v>609</v>
      </c>
      <c r="N628" t="s">
        <v>210</v>
      </c>
      <c r="O628" t="s">
        <v>32</v>
      </c>
      <c r="P628" t="s">
        <v>33</v>
      </c>
      <c r="Q628" t="s">
        <v>34</v>
      </c>
      <c r="R628" s="1">
        <f t="shared" si="63"/>
        <v>40484</v>
      </c>
      <c r="T628" t="s">
        <v>34</v>
      </c>
      <c r="U628" s="2">
        <v>0</v>
      </c>
      <c r="V628" t="s">
        <v>211</v>
      </c>
      <c r="W628" t="s">
        <v>36</v>
      </c>
    </row>
    <row r="629" spans="1:23" ht="17.5" hidden="1" customHeight="1" x14ac:dyDescent="0.4">
      <c r="A629" s="2">
        <v>92855</v>
      </c>
      <c r="B629" s="1">
        <f t="shared" si="61"/>
        <v>43656</v>
      </c>
      <c r="C629" t="s">
        <v>430</v>
      </c>
      <c r="D629" t="s">
        <v>24</v>
      </c>
      <c r="E629" t="s">
        <v>48</v>
      </c>
      <c r="F629" t="s">
        <v>207</v>
      </c>
      <c r="G629" t="s">
        <v>49</v>
      </c>
      <c r="H629" s="46">
        <v>40.369999999999997</v>
      </c>
      <c r="I629" s="46">
        <v>0</v>
      </c>
      <c r="J629" t="s">
        <v>62</v>
      </c>
      <c r="K629" s="2">
        <v>4</v>
      </c>
      <c r="L629" t="s">
        <v>94</v>
      </c>
      <c r="M629" t="s">
        <v>609</v>
      </c>
      <c r="N629" t="s">
        <v>210</v>
      </c>
      <c r="O629" t="s">
        <v>32</v>
      </c>
      <c r="P629" t="s">
        <v>46</v>
      </c>
      <c r="Q629" t="s">
        <v>34</v>
      </c>
      <c r="R629" s="1">
        <f t="shared" si="63"/>
        <v>40484</v>
      </c>
      <c r="T629" t="s">
        <v>34</v>
      </c>
      <c r="U629" s="2">
        <v>0</v>
      </c>
      <c r="V629" t="s">
        <v>211</v>
      </c>
      <c r="W629" t="s">
        <v>36</v>
      </c>
    </row>
    <row r="630" spans="1:23" ht="17.5" hidden="1" customHeight="1" x14ac:dyDescent="0.4">
      <c r="A630" s="2">
        <v>92856</v>
      </c>
      <c r="B630" s="1">
        <f t="shared" si="61"/>
        <v>43656</v>
      </c>
      <c r="C630" t="s">
        <v>430</v>
      </c>
      <c r="D630" t="s">
        <v>24</v>
      </c>
      <c r="E630" t="s">
        <v>48</v>
      </c>
      <c r="F630" t="s">
        <v>207</v>
      </c>
      <c r="G630" t="s">
        <v>49</v>
      </c>
      <c r="H630" s="46">
        <v>23546.05</v>
      </c>
      <c r="I630" s="46">
        <v>0</v>
      </c>
      <c r="J630" t="s">
        <v>62</v>
      </c>
      <c r="K630" s="2">
        <v>4</v>
      </c>
      <c r="L630" t="s">
        <v>94</v>
      </c>
      <c r="M630" t="s">
        <v>610</v>
      </c>
      <c r="N630" t="s">
        <v>210</v>
      </c>
      <c r="O630" t="s">
        <v>32</v>
      </c>
      <c r="P630" t="s">
        <v>33</v>
      </c>
      <c r="Q630" t="s">
        <v>34</v>
      </c>
      <c r="R630" s="1">
        <f t="shared" si="63"/>
        <v>40484</v>
      </c>
      <c r="T630" t="s">
        <v>34</v>
      </c>
      <c r="U630" s="2">
        <v>0</v>
      </c>
      <c r="V630" t="s">
        <v>211</v>
      </c>
      <c r="W630" t="s">
        <v>36</v>
      </c>
    </row>
    <row r="631" spans="1:23" ht="17.5" hidden="1" customHeight="1" x14ac:dyDescent="0.4">
      <c r="A631" s="2">
        <v>92856</v>
      </c>
      <c r="B631" s="1">
        <f t="shared" si="61"/>
        <v>43656</v>
      </c>
      <c r="C631" t="s">
        <v>430</v>
      </c>
      <c r="D631" t="s">
        <v>24</v>
      </c>
      <c r="E631" t="s">
        <v>48</v>
      </c>
      <c r="F631" t="s">
        <v>207</v>
      </c>
      <c r="G631" t="s">
        <v>49</v>
      </c>
      <c r="H631" s="46">
        <v>445.07</v>
      </c>
      <c r="I631" s="46">
        <v>0</v>
      </c>
      <c r="J631" t="s">
        <v>62</v>
      </c>
      <c r="K631" s="2">
        <v>4</v>
      </c>
      <c r="L631" t="s">
        <v>94</v>
      </c>
      <c r="M631" t="s">
        <v>610</v>
      </c>
      <c r="N631" t="s">
        <v>210</v>
      </c>
      <c r="O631" t="s">
        <v>32</v>
      </c>
      <c r="P631" t="s">
        <v>46</v>
      </c>
      <c r="Q631" t="s">
        <v>34</v>
      </c>
      <c r="R631" s="1">
        <f t="shared" si="63"/>
        <v>40484</v>
      </c>
      <c r="T631" t="s">
        <v>34</v>
      </c>
      <c r="U631" s="2">
        <v>0</v>
      </c>
      <c r="V631" t="s">
        <v>211</v>
      </c>
      <c r="W631" t="s">
        <v>36</v>
      </c>
    </row>
    <row r="632" spans="1:23" ht="17.5" hidden="1" customHeight="1" x14ac:dyDescent="0.4">
      <c r="A632" s="2">
        <v>92857</v>
      </c>
      <c r="B632" s="1">
        <f t="shared" si="61"/>
        <v>43656</v>
      </c>
      <c r="C632" t="s">
        <v>611</v>
      </c>
      <c r="D632" t="s">
        <v>24</v>
      </c>
      <c r="E632" t="s">
        <v>360</v>
      </c>
      <c r="F632" t="s">
        <v>354</v>
      </c>
      <c r="G632" t="s">
        <v>49</v>
      </c>
      <c r="H632" s="46">
        <v>38400</v>
      </c>
      <c r="I632" s="46">
        <v>0</v>
      </c>
      <c r="J632" t="s">
        <v>612</v>
      </c>
      <c r="K632" s="2">
        <v>4</v>
      </c>
      <c r="L632" t="s">
        <v>94</v>
      </c>
      <c r="M632" t="s">
        <v>613</v>
      </c>
      <c r="N632" t="s">
        <v>362</v>
      </c>
      <c r="O632" t="s">
        <v>32</v>
      </c>
      <c r="P632" t="s">
        <v>33</v>
      </c>
      <c r="Q632" t="s">
        <v>34</v>
      </c>
      <c r="R632" s="1">
        <f>DATE(2018,10,25)</f>
        <v>43398</v>
      </c>
      <c r="T632" t="s">
        <v>34</v>
      </c>
      <c r="U632" s="2">
        <v>0</v>
      </c>
      <c r="V632" t="s">
        <v>363</v>
      </c>
      <c r="W632" t="s">
        <v>36</v>
      </c>
    </row>
    <row r="633" spans="1:23" ht="17.5" hidden="1" customHeight="1" x14ac:dyDescent="0.4">
      <c r="A633" s="2">
        <v>92857</v>
      </c>
      <c r="B633" s="1">
        <f t="shared" si="61"/>
        <v>43656</v>
      </c>
      <c r="C633" t="s">
        <v>611</v>
      </c>
      <c r="D633" t="s">
        <v>24</v>
      </c>
      <c r="E633" t="s">
        <v>360</v>
      </c>
      <c r="F633" t="s">
        <v>354</v>
      </c>
      <c r="G633" t="s">
        <v>49</v>
      </c>
      <c r="H633" s="46">
        <v>725.84</v>
      </c>
      <c r="I633" s="46">
        <v>0</v>
      </c>
      <c r="J633" t="s">
        <v>612</v>
      </c>
      <c r="K633" s="2">
        <v>4</v>
      </c>
      <c r="L633" t="s">
        <v>94</v>
      </c>
      <c r="M633" t="s">
        <v>613</v>
      </c>
      <c r="N633" t="s">
        <v>362</v>
      </c>
      <c r="O633" t="s">
        <v>32</v>
      </c>
      <c r="P633" t="s">
        <v>46</v>
      </c>
      <c r="Q633" t="s">
        <v>34</v>
      </c>
      <c r="R633" s="1">
        <f>DATE(2018,10,25)</f>
        <v>43398</v>
      </c>
      <c r="T633" t="s">
        <v>34</v>
      </c>
      <c r="U633" s="2">
        <v>0</v>
      </c>
      <c r="V633" t="s">
        <v>363</v>
      </c>
      <c r="W633" t="s">
        <v>36</v>
      </c>
    </row>
    <row r="634" spans="1:23" ht="17.5" hidden="1" customHeight="1" x14ac:dyDescent="0.4">
      <c r="A634" s="2">
        <v>92876</v>
      </c>
      <c r="B634" s="1">
        <f t="shared" ref="B634:B641" si="64">DATE(2019,7,22)</f>
        <v>43668</v>
      </c>
      <c r="C634" t="s">
        <v>116</v>
      </c>
      <c r="D634" t="s">
        <v>24</v>
      </c>
      <c r="E634" t="s">
        <v>117</v>
      </c>
      <c r="F634" t="s">
        <v>118</v>
      </c>
      <c r="G634" t="s">
        <v>119</v>
      </c>
      <c r="H634" s="46">
        <v>1957</v>
      </c>
      <c r="I634" s="46">
        <v>0</v>
      </c>
      <c r="J634" t="s">
        <v>62</v>
      </c>
      <c r="K634" s="2">
        <v>4</v>
      </c>
      <c r="L634" t="s">
        <v>94</v>
      </c>
      <c r="M634" t="s">
        <v>614</v>
      </c>
      <c r="N634" t="s">
        <v>122</v>
      </c>
      <c r="O634" t="s">
        <v>32</v>
      </c>
      <c r="P634" t="s">
        <v>33</v>
      </c>
      <c r="Q634" t="s">
        <v>34</v>
      </c>
      <c r="R634" s="1">
        <f>DATE(2013,7,29)</f>
        <v>41484</v>
      </c>
      <c r="T634" t="s">
        <v>34</v>
      </c>
      <c r="U634" s="2">
        <v>0</v>
      </c>
      <c r="V634" t="s">
        <v>123</v>
      </c>
      <c r="W634" t="s">
        <v>36</v>
      </c>
    </row>
    <row r="635" spans="1:23" ht="17.5" hidden="1" customHeight="1" x14ac:dyDescent="0.4">
      <c r="A635" s="2">
        <v>92876</v>
      </c>
      <c r="B635" s="1">
        <f t="shared" si="64"/>
        <v>43668</v>
      </c>
      <c r="C635" t="s">
        <v>116</v>
      </c>
      <c r="D635" t="s">
        <v>24</v>
      </c>
      <c r="E635" t="s">
        <v>117</v>
      </c>
      <c r="F635" t="s">
        <v>118</v>
      </c>
      <c r="G635" t="s">
        <v>119</v>
      </c>
      <c r="H635" s="46">
        <v>36.99</v>
      </c>
      <c r="I635" s="46">
        <v>0</v>
      </c>
      <c r="J635" t="s">
        <v>62</v>
      </c>
      <c r="K635" s="2">
        <v>4</v>
      </c>
      <c r="L635" t="s">
        <v>94</v>
      </c>
      <c r="M635" t="s">
        <v>614</v>
      </c>
      <c r="N635" t="s">
        <v>122</v>
      </c>
      <c r="O635" t="s">
        <v>32</v>
      </c>
      <c r="P635" t="s">
        <v>46</v>
      </c>
      <c r="Q635" t="s">
        <v>34</v>
      </c>
      <c r="R635" s="1">
        <f>DATE(2013,7,29)</f>
        <v>41484</v>
      </c>
      <c r="T635" t="s">
        <v>34</v>
      </c>
      <c r="U635" s="2">
        <v>0</v>
      </c>
      <c r="V635" t="s">
        <v>123</v>
      </c>
      <c r="W635" t="s">
        <v>36</v>
      </c>
    </row>
    <row r="636" spans="1:23" ht="17.5" hidden="1" customHeight="1" x14ac:dyDescent="0.4">
      <c r="A636" s="2">
        <v>92877</v>
      </c>
      <c r="B636" s="1">
        <f t="shared" si="64"/>
        <v>43668</v>
      </c>
      <c r="C636" t="s">
        <v>116</v>
      </c>
      <c r="D636" t="s">
        <v>24</v>
      </c>
      <c r="E636" t="s">
        <v>117</v>
      </c>
      <c r="F636" t="s">
        <v>118</v>
      </c>
      <c r="G636" t="s">
        <v>119</v>
      </c>
      <c r="H636" s="46">
        <v>89.45</v>
      </c>
      <c r="I636" s="46">
        <v>0</v>
      </c>
      <c r="J636" t="s">
        <v>62</v>
      </c>
      <c r="K636" s="2">
        <v>4</v>
      </c>
      <c r="L636" t="s">
        <v>94</v>
      </c>
      <c r="M636" t="s">
        <v>615</v>
      </c>
      <c r="N636" t="s">
        <v>122</v>
      </c>
      <c r="O636" t="s">
        <v>32</v>
      </c>
      <c r="P636" t="s">
        <v>33</v>
      </c>
      <c r="Q636" t="s">
        <v>34</v>
      </c>
      <c r="R636" s="1">
        <f>DATE(2013,7,29)</f>
        <v>41484</v>
      </c>
      <c r="T636" t="s">
        <v>34</v>
      </c>
      <c r="U636" s="2">
        <v>0</v>
      </c>
      <c r="V636" t="s">
        <v>123</v>
      </c>
      <c r="W636" t="s">
        <v>36</v>
      </c>
    </row>
    <row r="637" spans="1:23" ht="17.5" hidden="1" customHeight="1" x14ac:dyDescent="0.4">
      <c r="A637" s="2">
        <v>92877</v>
      </c>
      <c r="B637" s="1">
        <f t="shared" si="64"/>
        <v>43668</v>
      </c>
      <c r="C637" t="s">
        <v>116</v>
      </c>
      <c r="D637" t="s">
        <v>24</v>
      </c>
      <c r="E637" t="s">
        <v>117</v>
      </c>
      <c r="F637" t="s">
        <v>118</v>
      </c>
      <c r="G637" t="s">
        <v>119</v>
      </c>
      <c r="H637" s="46">
        <v>1.69</v>
      </c>
      <c r="I637" s="46">
        <v>0</v>
      </c>
      <c r="J637" t="s">
        <v>62</v>
      </c>
      <c r="K637" s="2">
        <v>4</v>
      </c>
      <c r="L637" t="s">
        <v>94</v>
      </c>
      <c r="M637" t="s">
        <v>615</v>
      </c>
      <c r="N637" t="s">
        <v>122</v>
      </c>
      <c r="O637" t="s">
        <v>32</v>
      </c>
      <c r="P637" t="s">
        <v>46</v>
      </c>
      <c r="Q637" t="s">
        <v>34</v>
      </c>
      <c r="R637" s="1">
        <f>DATE(2013,7,29)</f>
        <v>41484</v>
      </c>
      <c r="T637" t="s">
        <v>34</v>
      </c>
      <c r="U637" s="2">
        <v>0</v>
      </c>
      <c r="V637" t="s">
        <v>123</v>
      </c>
      <c r="W637" t="s">
        <v>36</v>
      </c>
    </row>
    <row r="638" spans="1:23" ht="17.5" hidden="1" customHeight="1" x14ac:dyDescent="0.4">
      <c r="A638" s="2">
        <v>92878</v>
      </c>
      <c r="B638" s="1">
        <f t="shared" si="64"/>
        <v>43668</v>
      </c>
      <c r="C638" t="s">
        <v>174</v>
      </c>
      <c r="D638" t="s">
        <v>24</v>
      </c>
      <c r="E638" t="s">
        <v>139</v>
      </c>
      <c r="F638" t="s">
        <v>58</v>
      </c>
      <c r="G638" t="s">
        <v>141</v>
      </c>
      <c r="H638" s="46">
        <v>364.7</v>
      </c>
      <c r="I638" s="46">
        <v>0</v>
      </c>
      <c r="J638" t="s">
        <v>62</v>
      </c>
      <c r="K638" s="2">
        <v>4</v>
      </c>
      <c r="L638" t="s">
        <v>94</v>
      </c>
      <c r="M638" t="s">
        <v>616</v>
      </c>
      <c r="N638" t="s">
        <v>187</v>
      </c>
      <c r="O638" t="s">
        <v>32</v>
      </c>
      <c r="P638" t="s">
        <v>33</v>
      </c>
      <c r="Q638" t="s">
        <v>34</v>
      </c>
      <c r="R638" s="1">
        <f>DATE(2012,2,1)</f>
        <v>40940</v>
      </c>
      <c r="T638" t="s">
        <v>34</v>
      </c>
      <c r="U638" s="2">
        <v>0</v>
      </c>
      <c r="V638" t="s">
        <v>189</v>
      </c>
      <c r="W638" t="s">
        <v>36</v>
      </c>
    </row>
    <row r="639" spans="1:23" ht="17.5" hidden="1" customHeight="1" x14ac:dyDescent="0.4">
      <c r="A639" s="2">
        <v>92878</v>
      </c>
      <c r="B639" s="1">
        <f t="shared" si="64"/>
        <v>43668</v>
      </c>
      <c r="C639" t="s">
        <v>174</v>
      </c>
      <c r="D639" t="s">
        <v>24</v>
      </c>
      <c r="E639" t="s">
        <v>139</v>
      </c>
      <c r="F639" t="s">
        <v>58</v>
      </c>
      <c r="G639" t="s">
        <v>141</v>
      </c>
      <c r="H639" s="46">
        <v>6.89</v>
      </c>
      <c r="I639" s="46">
        <v>0</v>
      </c>
      <c r="J639" t="s">
        <v>62</v>
      </c>
      <c r="K639" s="2">
        <v>4</v>
      </c>
      <c r="L639" t="s">
        <v>94</v>
      </c>
      <c r="M639" t="s">
        <v>616</v>
      </c>
      <c r="N639" t="s">
        <v>187</v>
      </c>
      <c r="O639" t="s">
        <v>32</v>
      </c>
      <c r="P639" t="s">
        <v>46</v>
      </c>
      <c r="Q639" t="s">
        <v>34</v>
      </c>
      <c r="R639" s="1">
        <f>DATE(2012,2,1)</f>
        <v>40940</v>
      </c>
      <c r="T639" t="s">
        <v>34</v>
      </c>
      <c r="U639" s="2">
        <v>0</v>
      </c>
      <c r="V639" t="s">
        <v>189</v>
      </c>
      <c r="W639" t="s">
        <v>36</v>
      </c>
    </row>
    <row r="640" spans="1:23" ht="17.5" hidden="1" customHeight="1" x14ac:dyDescent="0.4">
      <c r="A640" s="2">
        <v>92913</v>
      </c>
      <c r="B640" s="1">
        <f t="shared" si="64"/>
        <v>43668</v>
      </c>
      <c r="C640" t="s">
        <v>617</v>
      </c>
      <c r="D640" t="s">
        <v>24</v>
      </c>
      <c r="E640" t="s">
        <v>38</v>
      </c>
      <c r="F640" t="s">
        <v>336</v>
      </c>
      <c r="G640" t="s">
        <v>40</v>
      </c>
      <c r="H640" s="46">
        <v>160.77000000000001</v>
      </c>
      <c r="I640" s="46">
        <v>0</v>
      </c>
      <c r="J640" t="s">
        <v>62</v>
      </c>
      <c r="K640" s="2">
        <v>4</v>
      </c>
      <c r="L640" t="s">
        <v>94</v>
      </c>
      <c r="M640" t="s">
        <v>618</v>
      </c>
      <c r="N640" t="s">
        <v>619</v>
      </c>
      <c r="O640" t="s">
        <v>32</v>
      </c>
      <c r="P640" t="s">
        <v>33</v>
      </c>
      <c r="Q640" t="s">
        <v>34</v>
      </c>
      <c r="R640" s="1">
        <f>DATE(2010,11,2)</f>
        <v>40484</v>
      </c>
      <c r="T640" t="s">
        <v>34</v>
      </c>
      <c r="U640" s="2">
        <v>0</v>
      </c>
      <c r="V640" t="s">
        <v>620</v>
      </c>
      <c r="W640" t="s">
        <v>36</v>
      </c>
    </row>
    <row r="641" spans="1:23" ht="17.5" hidden="1" customHeight="1" x14ac:dyDescent="0.4">
      <c r="A641" s="2">
        <v>92913</v>
      </c>
      <c r="B641" s="1">
        <f t="shared" si="64"/>
        <v>43668</v>
      </c>
      <c r="C641" t="s">
        <v>617</v>
      </c>
      <c r="D641" t="s">
        <v>24</v>
      </c>
      <c r="E641" t="s">
        <v>38</v>
      </c>
      <c r="F641" t="s">
        <v>336</v>
      </c>
      <c r="G641" t="s">
        <v>40</v>
      </c>
      <c r="H641" s="46">
        <v>3.04</v>
      </c>
      <c r="I641" s="46">
        <v>0</v>
      </c>
      <c r="J641" t="s">
        <v>62</v>
      </c>
      <c r="K641" s="2">
        <v>4</v>
      </c>
      <c r="L641" t="s">
        <v>94</v>
      </c>
      <c r="M641" t="s">
        <v>618</v>
      </c>
      <c r="N641" t="s">
        <v>619</v>
      </c>
      <c r="O641" t="s">
        <v>32</v>
      </c>
      <c r="P641" t="s">
        <v>46</v>
      </c>
      <c r="Q641" t="s">
        <v>34</v>
      </c>
      <c r="R641" s="1">
        <f>DATE(2010,11,2)</f>
        <v>40484</v>
      </c>
      <c r="T641" t="s">
        <v>34</v>
      </c>
      <c r="U641" s="2">
        <v>0</v>
      </c>
      <c r="V641" t="s">
        <v>620</v>
      </c>
      <c r="W641" t="s">
        <v>36</v>
      </c>
    </row>
    <row r="642" spans="1:23" ht="17.5" hidden="1" customHeight="1" x14ac:dyDescent="0.4">
      <c r="A642" s="2">
        <v>92988</v>
      </c>
      <c r="B642" s="1">
        <f t="shared" ref="B642:B651" si="65">DATE(2019,7,25)</f>
        <v>43671</v>
      </c>
      <c r="C642" t="s">
        <v>289</v>
      </c>
      <c r="D642" t="s">
        <v>24</v>
      </c>
      <c r="E642" t="s">
        <v>290</v>
      </c>
      <c r="F642" t="s">
        <v>291</v>
      </c>
      <c r="G642" t="s">
        <v>61</v>
      </c>
      <c r="H642" s="46">
        <v>666.7</v>
      </c>
      <c r="I642" s="46">
        <v>0</v>
      </c>
      <c r="J642" t="s">
        <v>62</v>
      </c>
      <c r="K642" s="2">
        <v>4</v>
      </c>
      <c r="L642" t="s">
        <v>94</v>
      </c>
      <c r="M642" t="s">
        <v>621</v>
      </c>
      <c r="N642" t="s">
        <v>293</v>
      </c>
      <c r="O642" t="s">
        <v>32</v>
      </c>
      <c r="P642" t="s">
        <v>33</v>
      </c>
      <c r="Q642" t="s">
        <v>34</v>
      </c>
      <c r="R642" s="1">
        <f>DATE(2011,2,17)</f>
        <v>40591</v>
      </c>
      <c r="T642" t="s">
        <v>34</v>
      </c>
      <c r="U642" s="2">
        <v>0</v>
      </c>
      <c r="V642" t="s">
        <v>294</v>
      </c>
      <c r="W642" t="s">
        <v>36</v>
      </c>
    </row>
    <row r="643" spans="1:23" ht="17.5" hidden="1" customHeight="1" x14ac:dyDescent="0.4">
      <c r="A643" s="2">
        <v>92989</v>
      </c>
      <c r="B643" s="1">
        <f t="shared" si="65"/>
        <v>43671</v>
      </c>
      <c r="C643" t="s">
        <v>622</v>
      </c>
      <c r="D643" t="s">
        <v>24</v>
      </c>
      <c r="E643" t="s">
        <v>90</v>
      </c>
      <c r="F643" t="s">
        <v>127</v>
      </c>
      <c r="G643" t="s">
        <v>92</v>
      </c>
      <c r="H643" s="46">
        <v>448.28</v>
      </c>
      <c r="I643" s="46">
        <v>0</v>
      </c>
      <c r="J643" t="s">
        <v>62</v>
      </c>
      <c r="K643" s="2">
        <v>4</v>
      </c>
      <c r="L643" t="s">
        <v>94</v>
      </c>
      <c r="M643" t="s">
        <v>623</v>
      </c>
      <c r="N643" t="s">
        <v>96</v>
      </c>
      <c r="O643" t="s">
        <v>32</v>
      </c>
      <c r="P643" t="s">
        <v>33</v>
      </c>
      <c r="Q643" t="s">
        <v>34</v>
      </c>
      <c r="R643" s="1">
        <f>DATE(2010,11,2)</f>
        <v>40484</v>
      </c>
      <c r="T643" t="s">
        <v>34</v>
      </c>
      <c r="U643" s="2">
        <v>0</v>
      </c>
      <c r="V643" t="s">
        <v>97</v>
      </c>
      <c r="W643" t="s">
        <v>36</v>
      </c>
    </row>
    <row r="644" spans="1:23" ht="17.5" hidden="1" customHeight="1" x14ac:dyDescent="0.4">
      <c r="A644" s="2">
        <v>92989</v>
      </c>
      <c r="B644" s="1">
        <f t="shared" si="65"/>
        <v>43671</v>
      </c>
      <c r="C644" t="s">
        <v>622</v>
      </c>
      <c r="D644" t="s">
        <v>24</v>
      </c>
      <c r="E644" t="s">
        <v>90</v>
      </c>
      <c r="F644" t="s">
        <v>127</v>
      </c>
      <c r="G644" t="s">
        <v>92</v>
      </c>
      <c r="H644" s="46">
        <v>36.25</v>
      </c>
      <c r="I644" s="46">
        <v>0</v>
      </c>
      <c r="J644" t="s">
        <v>62</v>
      </c>
      <c r="K644" s="2">
        <v>4</v>
      </c>
      <c r="L644" t="s">
        <v>94</v>
      </c>
      <c r="M644" t="s">
        <v>623</v>
      </c>
      <c r="N644" t="s">
        <v>96</v>
      </c>
      <c r="O644" t="s">
        <v>32</v>
      </c>
      <c r="P644" t="s">
        <v>33</v>
      </c>
      <c r="Q644" t="s">
        <v>34</v>
      </c>
      <c r="R644" s="1">
        <f>DATE(2010,11,2)</f>
        <v>40484</v>
      </c>
      <c r="T644" t="s">
        <v>34</v>
      </c>
      <c r="U644" s="2">
        <v>0</v>
      </c>
      <c r="V644" t="s">
        <v>97</v>
      </c>
      <c r="W644" t="s">
        <v>36</v>
      </c>
    </row>
    <row r="645" spans="1:23" ht="17.5" hidden="1" customHeight="1" x14ac:dyDescent="0.4">
      <c r="A645" s="2">
        <v>92989</v>
      </c>
      <c r="B645" s="1">
        <f t="shared" si="65"/>
        <v>43671</v>
      </c>
      <c r="C645" t="s">
        <v>622</v>
      </c>
      <c r="D645" t="s">
        <v>24</v>
      </c>
      <c r="E645" t="s">
        <v>90</v>
      </c>
      <c r="F645" t="s">
        <v>127</v>
      </c>
      <c r="G645" t="s">
        <v>92</v>
      </c>
      <c r="H645" s="46">
        <v>8.4700000000000006</v>
      </c>
      <c r="I645" s="46">
        <v>0</v>
      </c>
      <c r="J645" t="s">
        <v>62</v>
      </c>
      <c r="K645" s="2">
        <v>4</v>
      </c>
      <c r="L645" t="s">
        <v>94</v>
      </c>
      <c r="M645" t="s">
        <v>623</v>
      </c>
      <c r="N645" t="s">
        <v>96</v>
      </c>
      <c r="O645" t="s">
        <v>32</v>
      </c>
      <c r="P645" t="s">
        <v>46</v>
      </c>
      <c r="Q645" t="s">
        <v>34</v>
      </c>
      <c r="R645" s="1">
        <f>DATE(2010,11,2)</f>
        <v>40484</v>
      </c>
      <c r="T645" t="s">
        <v>34</v>
      </c>
      <c r="U645" s="2">
        <v>0</v>
      </c>
      <c r="V645" t="s">
        <v>97</v>
      </c>
      <c r="W645" t="s">
        <v>36</v>
      </c>
    </row>
    <row r="646" spans="1:23" ht="17.5" hidden="1" customHeight="1" x14ac:dyDescent="0.4">
      <c r="A646" s="2">
        <v>92989</v>
      </c>
      <c r="B646" s="1">
        <f t="shared" si="65"/>
        <v>43671</v>
      </c>
      <c r="C646" t="s">
        <v>624</v>
      </c>
      <c r="D646" t="s">
        <v>24</v>
      </c>
      <c r="E646" t="s">
        <v>90</v>
      </c>
      <c r="F646" t="s">
        <v>56</v>
      </c>
      <c r="G646" t="s">
        <v>92</v>
      </c>
      <c r="H646" s="46">
        <v>74.069999999999993</v>
      </c>
      <c r="I646" s="46">
        <v>0</v>
      </c>
      <c r="J646" t="s">
        <v>62</v>
      </c>
      <c r="K646" s="2">
        <v>4</v>
      </c>
      <c r="L646" t="s">
        <v>94</v>
      </c>
      <c r="M646" t="s">
        <v>623</v>
      </c>
      <c r="N646" t="s">
        <v>96</v>
      </c>
      <c r="O646" t="s">
        <v>32</v>
      </c>
      <c r="P646" t="s">
        <v>33</v>
      </c>
      <c r="Q646" t="s">
        <v>34</v>
      </c>
      <c r="R646" s="1">
        <f>DATE(2014,7,17)</f>
        <v>41837</v>
      </c>
      <c r="T646" t="s">
        <v>34</v>
      </c>
      <c r="U646" s="2">
        <v>0</v>
      </c>
      <c r="V646" t="s">
        <v>97</v>
      </c>
      <c r="W646" t="s">
        <v>36</v>
      </c>
    </row>
    <row r="647" spans="1:23" ht="17.5" hidden="1" customHeight="1" x14ac:dyDescent="0.4">
      <c r="A647" s="2">
        <v>92990</v>
      </c>
      <c r="B647" s="1">
        <f t="shared" si="65"/>
        <v>43671</v>
      </c>
      <c r="C647" t="s">
        <v>307</v>
      </c>
      <c r="D647" t="s">
        <v>24</v>
      </c>
      <c r="E647" t="s">
        <v>90</v>
      </c>
      <c r="F647" t="s">
        <v>111</v>
      </c>
      <c r="G647" t="s">
        <v>92</v>
      </c>
      <c r="H647" s="46">
        <v>28.01</v>
      </c>
      <c r="I647" s="46">
        <v>0</v>
      </c>
      <c r="J647" t="s">
        <v>62</v>
      </c>
      <c r="K647" s="2">
        <v>4</v>
      </c>
      <c r="L647" t="s">
        <v>94</v>
      </c>
      <c r="M647" t="s">
        <v>625</v>
      </c>
      <c r="N647" t="s">
        <v>462</v>
      </c>
      <c r="O647" t="s">
        <v>32</v>
      </c>
      <c r="P647" t="s">
        <v>33</v>
      </c>
      <c r="Q647" t="s">
        <v>34</v>
      </c>
      <c r="R647" s="1">
        <f t="shared" ref="R647:R652" si="66">DATE(2010,11,2)</f>
        <v>40484</v>
      </c>
      <c r="T647" t="s">
        <v>34</v>
      </c>
      <c r="U647" s="2">
        <v>0</v>
      </c>
      <c r="V647" t="s">
        <v>463</v>
      </c>
      <c r="W647" t="s">
        <v>36</v>
      </c>
    </row>
    <row r="648" spans="1:23" ht="17.5" hidden="1" customHeight="1" x14ac:dyDescent="0.4">
      <c r="A648" s="2">
        <v>93007</v>
      </c>
      <c r="B648" s="1">
        <f t="shared" si="65"/>
        <v>43671</v>
      </c>
      <c r="C648" t="s">
        <v>471</v>
      </c>
      <c r="D648" t="s">
        <v>24</v>
      </c>
      <c r="E648" t="s">
        <v>102</v>
      </c>
      <c r="F648" t="s">
        <v>472</v>
      </c>
      <c r="G648" t="s">
        <v>49</v>
      </c>
      <c r="H648" s="46">
        <v>500</v>
      </c>
      <c r="I648" s="46">
        <v>0</v>
      </c>
      <c r="J648" t="s">
        <v>62</v>
      </c>
      <c r="K648" s="2">
        <v>4</v>
      </c>
      <c r="L648" t="s">
        <v>94</v>
      </c>
      <c r="M648" t="s">
        <v>626</v>
      </c>
      <c r="N648" t="s">
        <v>627</v>
      </c>
      <c r="O648" t="s">
        <v>32</v>
      </c>
      <c r="P648" t="s">
        <v>33</v>
      </c>
      <c r="Q648" t="s">
        <v>34</v>
      </c>
      <c r="R648" s="1">
        <f t="shared" si="66"/>
        <v>40484</v>
      </c>
      <c r="T648" t="s">
        <v>34</v>
      </c>
      <c r="U648" s="2">
        <v>0</v>
      </c>
      <c r="V648" t="s">
        <v>628</v>
      </c>
      <c r="W648" t="s">
        <v>36</v>
      </c>
    </row>
    <row r="649" spans="1:23" ht="17.5" hidden="1" customHeight="1" x14ac:dyDescent="0.4">
      <c r="A649" s="2">
        <v>93007</v>
      </c>
      <c r="B649" s="1">
        <f t="shared" si="65"/>
        <v>43671</v>
      </c>
      <c r="C649" t="s">
        <v>471</v>
      </c>
      <c r="D649" t="s">
        <v>24</v>
      </c>
      <c r="E649" t="s">
        <v>102</v>
      </c>
      <c r="F649" t="s">
        <v>472</v>
      </c>
      <c r="G649" t="s">
        <v>49</v>
      </c>
      <c r="H649" s="46">
        <v>9.4499999999999993</v>
      </c>
      <c r="I649" s="46">
        <v>0</v>
      </c>
      <c r="J649" t="s">
        <v>62</v>
      </c>
      <c r="K649" s="2">
        <v>4</v>
      </c>
      <c r="L649" t="s">
        <v>94</v>
      </c>
      <c r="M649" t="s">
        <v>626</v>
      </c>
      <c r="N649" t="s">
        <v>627</v>
      </c>
      <c r="O649" t="s">
        <v>32</v>
      </c>
      <c r="P649" t="s">
        <v>46</v>
      </c>
      <c r="Q649" t="s">
        <v>34</v>
      </c>
      <c r="R649" s="1">
        <f t="shared" si="66"/>
        <v>40484</v>
      </c>
      <c r="T649" t="s">
        <v>34</v>
      </c>
      <c r="U649" s="2">
        <v>0</v>
      </c>
      <c r="V649" t="s">
        <v>628</v>
      </c>
      <c r="W649" t="s">
        <v>36</v>
      </c>
    </row>
    <row r="650" spans="1:23" ht="17.5" hidden="1" customHeight="1" x14ac:dyDescent="0.4">
      <c r="A650" s="2">
        <v>93008</v>
      </c>
      <c r="B650" s="1">
        <f t="shared" si="65"/>
        <v>43671</v>
      </c>
      <c r="C650" t="s">
        <v>471</v>
      </c>
      <c r="D650" t="s">
        <v>24</v>
      </c>
      <c r="E650" t="s">
        <v>102</v>
      </c>
      <c r="F650" t="s">
        <v>472</v>
      </c>
      <c r="G650" t="s">
        <v>49</v>
      </c>
      <c r="H650" s="46">
        <v>800</v>
      </c>
      <c r="I650" s="46">
        <v>0</v>
      </c>
      <c r="J650" t="s">
        <v>62</v>
      </c>
      <c r="K650" s="2">
        <v>4</v>
      </c>
      <c r="L650" t="s">
        <v>94</v>
      </c>
      <c r="M650" t="s">
        <v>629</v>
      </c>
      <c r="N650" t="s">
        <v>627</v>
      </c>
      <c r="O650" t="s">
        <v>32</v>
      </c>
      <c r="P650" t="s">
        <v>33</v>
      </c>
      <c r="Q650" t="s">
        <v>34</v>
      </c>
      <c r="R650" s="1">
        <f t="shared" si="66"/>
        <v>40484</v>
      </c>
      <c r="T650" t="s">
        <v>34</v>
      </c>
      <c r="U650" s="2">
        <v>0</v>
      </c>
      <c r="V650" t="s">
        <v>628</v>
      </c>
      <c r="W650" t="s">
        <v>36</v>
      </c>
    </row>
    <row r="651" spans="1:23" ht="17.5" hidden="1" customHeight="1" x14ac:dyDescent="0.4">
      <c r="A651" s="2">
        <v>93008</v>
      </c>
      <c r="B651" s="1">
        <f t="shared" si="65"/>
        <v>43671</v>
      </c>
      <c r="C651" t="s">
        <v>471</v>
      </c>
      <c r="D651" t="s">
        <v>24</v>
      </c>
      <c r="E651" t="s">
        <v>102</v>
      </c>
      <c r="F651" t="s">
        <v>472</v>
      </c>
      <c r="G651" t="s">
        <v>49</v>
      </c>
      <c r="H651" s="46">
        <v>15.12</v>
      </c>
      <c r="I651" s="46">
        <v>0</v>
      </c>
      <c r="J651" t="s">
        <v>62</v>
      </c>
      <c r="K651" s="2">
        <v>4</v>
      </c>
      <c r="L651" t="s">
        <v>94</v>
      </c>
      <c r="M651" t="s">
        <v>629</v>
      </c>
      <c r="N651" t="s">
        <v>627</v>
      </c>
      <c r="O651" t="s">
        <v>32</v>
      </c>
      <c r="P651" t="s">
        <v>46</v>
      </c>
      <c r="Q651" t="s">
        <v>34</v>
      </c>
      <c r="R651" s="1">
        <f t="shared" si="66"/>
        <v>40484</v>
      </c>
      <c r="T651" t="s">
        <v>34</v>
      </c>
      <c r="U651" s="2">
        <v>0</v>
      </c>
      <c r="V651" t="s">
        <v>628</v>
      </c>
      <c r="W651" t="s">
        <v>36</v>
      </c>
    </row>
    <row r="652" spans="1:23" ht="17.5" customHeight="1" x14ac:dyDescent="0.4">
      <c r="A652" s="2">
        <v>94664</v>
      </c>
      <c r="B652" s="1">
        <f>DATE(2019,9,9)</f>
        <v>43717</v>
      </c>
      <c r="C652" t="s">
        <v>425</v>
      </c>
      <c r="D652" t="s">
        <v>24</v>
      </c>
      <c r="E652" t="s">
        <v>48</v>
      </c>
      <c r="F652" t="s">
        <v>56</v>
      </c>
      <c r="G652" t="s">
        <v>49</v>
      </c>
      <c r="H652" s="46">
        <v>9.17</v>
      </c>
      <c r="I652" s="46">
        <v>0</v>
      </c>
      <c r="J652" t="s">
        <v>62</v>
      </c>
      <c r="K652" s="2">
        <v>6</v>
      </c>
      <c r="L652" t="s">
        <v>727</v>
      </c>
      <c r="M652" t="s">
        <v>778</v>
      </c>
      <c r="N652" t="s">
        <v>52</v>
      </c>
      <c r="O652" t="s">
        <v>32</v>
      </c>
      <c r="P652" t="s">
        <v>46</v>
      </c>
      <c r="Q652" t="s">
        <v>34</v>
      </c>
      <c r="R652" s="1">
        <f t="shared" si="66"/>
        <v>40484</v>
      </c>
      <c r="T652" t="s">
        <v>34</v>
      </c>
      <c r="U652" s="2">
        <v>0</v>
      </c>
      <c r="V652" t="s">
        <v>53</v>
      </c>
      <c r="W652" t="s">
        <v>36</v>
      </c>
    </row>
    <row r="653" spans="1:23" ht="17.5" customHeight="1" x14ac:dyDescent="0.4">
      <c r="A653" s="2">
        <v>94664</v>
      </c>
      <c r="B653" s="1">
        <f>DATE(2019,9,9)</f>
        <v>43717</v>
      </c>
      <c r="C653" t="s">
        <v>57</v>
      </c>
      <c r="D653" t="s">
        <v>24</v>
      </c>
      <c r="E653" t="s">
        <v>48</v>
      </c>
      <c r="F653" t="s">
        <v>58</v>
      </c>
      <c r="G653" t="s">
        <v>49</v>
      </c>
      <c r="H653" s="46">
        <v>140</v>
      </c>
      <c r="I653" s="46">
        <v>0</v>
      </c>
      <c r="J653" t="s">
        <v>62</v>
      </c>
      <c r="K653" s="2">
        <v>6</v>
      </c>
      <c r="L653" t="s">
        <v>727</v>
      </c>
      <c r="M653" t="s">
        <v>778</v>
      </c>
      <c r="N653" t="s">
        <v>52</v>
      </c>
      <c r="O653" t="s">
        <v>32</v>
      </c>
      <c r="P653" t="s">
        <v>33</v>
      </c>
      <c r="Q653" t="s">
        <v>34</v>
      </c>
      <c r="R653" s="1">
        <f>DATE(2017,8,21)</f>
        <v>42968</v>
      </c>
      <c r="T653" t="s">
        <v>34</v>
      </c>
      <c r="U653" s="2">
        <v>0</v>
      </c>
      <c r="V653" t="s">
        <v>53</v>
      </c>
      <c r="W653" t="s">
        <v>36</v>
      </c>
    </row>
    <row r="654" spans="1:23" ht="17.5" customHeight="1" x14ac:dyDescent="0.4">
      <c r="A654" s="2">
        <v>94664</v>
      </c>
      <c r="B654" s="1">
        <f>DATE(2019,9,9)</f>
        <v>43717</v>
      </c>
      <c r="C654" t="s">
        <v>57</v>
      </c>
      <c r="D654" t="s">
        <v>24</v>
      </c>
      <c r="E654" t="s">
        <v>48</v>
      </c>
      <c r="F654" t="s">
        <v>58</v>
      </c>
      <c r="G654" t="s">
        <v>49</v>
      </c>
      <c r="H654" s="46">
        <v>2.65</v>
      </c>
      <c r="I654" s="46">
        <v>0</v>
      </c>
      <c r="J654" t="s">
        <v>62</v>
      </c>
      <c r="K654" s="2">
        <v>6</v>
      </c>
      <c r="L654" t="s">
        <v>727</v>
      </c>
      <c r="M654" t="s">
        <v>778</v>
      </c>
      <c r="N654" t="s">
        <v>52</v>
      </c>
      <c r="O654" t="s">
        <v>32</v>
      </c>
      <c r="P654" t="s">
        <v>46</v>
      </c>
      <c r="Q654" t="s">
        <v>34</v>
      </c>
      <c r="R654" s="1">
        <f>DATE(2017,8,21)</f>
        <v>42968</v>
      </c>
      <c r="T654" t="s">
        <v>34</v>
      </c>
      <c r="U654" s="2">
        <v>0</v>
      </c>
      <c r="V654" t="s">
        <v>53</v>
      </c>
      <c r="W654" t="s">
        <v>36</v>
      </c>
    </row>
    <row r="655" spans="1:23" ht="17.5" customHeight="1" x14ac:dyDescent="0.4">
      <c r="A655" s="2">
        <v>94665</v>
      </c>
      <c r="B655" s="1">
        <f>DATE(2019,9,9)</f>
        <v>43717</v>
      </c>
      <c r="C655" t="s">
        <v>425</v>
      </c>
      <c r="D655" t="s">
        <v>24</v>
      </c>
      <c r="E655" t="s">
        <v>48</v>
      </c>
      <c r="F655" t="s">
        <v>56</v>
      </c>
      <c r="G655" t="s">
        <v>49</v>
      </c>
      <c r="H655" s="46">
        <v>98.69</v>
      </c>
      <c r="I655" s="46">
        <v>0</v>
      </c>
      <c r="J655" t="s">
        <v>62</v>
      </c>
      <c r="K655" s="2">
        <v>6</v>
      </c>
      <c r="L655" t="s">
        <v>727</v>
      </c>
      <c r="M655" t="s">
        <v>779</v>
      </c>
      <c r="N655" t="s">
        <v>52</v>
      </c>
      <c r="O655" t="s">
        <v>32</v>
      </c>
      <c r="P655" t="s">
        <v>33</v>
      </c>
      <c r="Q655" t="s">
        <v>34</v>
      </c>
      <c r="R655" s="1">
        <f>DATE(2010,11,2)</f>
        <v>40484</v>
      </c>
      <c r="T655" t="s">
        <v>34</v>
      </c>
      <c r="U655" s="2">
        <v>0</v>
      </c>
      <c r="V655" t="s">
        <v>53</v>
      </c>
      <c r="W655" t="s">
        <v>36</v>
      </c>
    </row>
    <row r="656" spans="1:23" ht="17.5" hidden="1" customHeight="1" x14ac:dyDescent="0.4">
      <c r="A656" s="2">
        <v>93227</v>
      </c>
      <c r="B656" s="1">
        <f t="shared" ref="B656:B663" si="67">DATE(2019,7,26)</f>
        <v>43672</v>
      </c>
      <c r="C656" t="s">
        <v>37</v>
      </c>
      <c r="D656" t="s">
        <v>24</v>
      </c>
      <c r="E656" t="s">
        <v>38</v>
      </c>
      <c r="F656" t="s">
        <v>39</v>
      </c>
      <c r="G656" t="s">
        <v>40</v>
      </c>
      <c r="H656" s="46">
        <v>26.24</v>
      </c>
      <c r="I656" s="46">
        <v>0</v>
      </c>
      <c r="J656" t="s">
        <v>62</v>
      </c>
      <c r="K656" s="2">
        <v>4</v>
      </c>
      <c r="L656" t="s">
        <v>94</v>
      </c>
      <c r="M656" t="s">
        <v>630</v>
      </c>
      <c r="N656" t="s">
        <v>44</v>
      </c>
      <c r="O656" t="s">
        <v>32</v>
      </c>
      <c r="P656" t="s">
        <v>33</v>
      </c>
      <c r="Q656" t="s">
        <v>34</v>
      </c>
      <c r="R656" s="1">
        <f>DATE(2010,11,2)</f>
        <v>40484</v>
      </c>
      <c r="T656" t="s">
        <v>34</v>
      </c>
      <c r="U656" s="2">
        <v>0</v>
      </c>
      <c r="V656" t="s">
        <v>45</v>
      </c>
      <c r="W656" t="s">
        <v>36</v>
      </c>
    </row>
    <row r="657" spans="1:23" ht="17.5" hidden="1" customHeight="1" x14ac:dyDescent="0.4">
      <c r="A657" s="2">
        <v>93227</v>
      </c>
      <c r="B657" s="1">
        <f t="shared" si="67"/>
        <v>43672</v>
      </c>
      <c r="C657" t="s">
        <v>37</v>
      </c>
      <c r="D657" t="s">
        <v>24</v>
      </c>
      <c r="E657" t="s">
        <v>38</v>
      </c>
      <c r="F657" t="s">
        <v>39</v>
      </c>
      <c r="G657" t="s">
        <v>40</v>
      </c>
      <c r="H657" s="46">
        <v>0.5</v>
      </c>
      <c r="I657" s="46">
        <v>0</v>
      </c>
      <c r="J657" t="s">
        <v>62</v>
      </c>
      <c r="K657" s="2">
        <v>4</v>
      </c>
      <c r="L657" t="s">
        <v>94</v>
      </c>
      <c r="M657" t="s">
        <v>630</v>
      </c>
      <c r="N657" t="s">
        <v>44</v>
      </c>
      <c r="O657" t="s">
        <v>32</v>
      </c>
      <c r="P657" t="s">
        <v>46</v>
      </c>
      <c r="Q657" t="s">
        <v>34</v>
      </c>
      <c r="R657" s="1">
        <f>DATE(2010,11,2)</f>
        <v>40484</v>
      </c>
      <c r="T657" t="s">
        <v>34</v>
      </c>
      <c r="U657" s="2">
        <v>0</v>
      </c>
      <c r="V657" t="s">
        <v>45</v>
      </c>
      <c r="W657" t="s">
        <v>36</v>
      </c>
    </row>
    <row r="658" spans="1:23" ht="17.5" hidden="1" customHeight="1" x14ac:dyDescent="0.4">
      <c r="A658" s="2">
        <v>93229</v>
      </c>
      <c r="B658" s="1">
        <f t="shared" si="67"/>
        <v>43672</v>
      </c>
      <c r="C658" t="s">
        <v>59</v>
      </c>
      <c r="D658" t="s">
        <v>24</v>
      </c>
      <c r="E658" t="s">
        <v>60</v>
      </c>
      <c r="F658" t="s">
        <v>39</v>
      </c>
      <c r="G658" t="s">
        <v>61</v>
      </c>
      <c r="H658" s="46">
        <v>120.81</v>
      </c>
      <c r="I658" s="46">
        <v>0</v>
      </c>
      <c r="J658" t="s">
        <v>62</v>
      </c>
      <c r="K658" s="2">
        <v>4</v>
      </c>
      <c r="L658" t="s">
        <v>94</v>
      </c>
      <c r="M658" t="s">
        <v>630</v>
      </c>
      <c r="N658" t="s">
        <v>364</v>
      </c>
      <c r="O658" t="s">
        <v>32</v>
      </c>
      <c r="P658" t="s">
        <v>33</v>
      </c>
      <c r="Q658" t="s">
        <v>34</v>
      </c>
      <c r="R658" s="1">
        <f>DATE(2011,2,22)</f>
        <v>40596</v>
      </c>
      <c r="T658" t="s">
        <v>34</v>
      </c>
      <c r="U658" s="2">
        <v>0</v>
      </c>
      <c r="V658" t="s">
        <v>365</v>
      </c>
      <c r="W658" t="s">
        <v>36</v>
      </c>
    </row>
    <row r="659" spans="1:23" ht="17.5" hidden="1" customHeight="1" x14ac:dyDescent="0.4">
      <c r="A659" s="2">
        <v>93229</v>
      </c>
      <c r="B659" s="1">
        <f t="shared" si="67"/>
        <v>43672</v>
      </c>
      <c r="C659" t="s">
        <v>59</v>
      </c>
      <c r="D659" t="s">
        <v>24</v>
      </c>
      <c r="E659" t="s">
        <v>60</v>
      </c>
      <c r="F659" t="s">
        <v>39</v>
      </c>
      <c r="G659" t="s">
        <v>61</v>
      </c>
      <c r="H659" s="46">
        <v>2.2799999999999998</v>
      </c>
      <c r="I659" s="46">
        <v>0</v>
      </c>
      <c r="J659" t="s">
        <v>62</v>
      </c>
      <c r="K659" s="2">
        <v>4</v>
      </c>
      <c r="L659" t="s">
        <v>94</v>
      </c>
      <c r="M659" t="s">
        <v>630</v>
      </c>
      <c r="N659" t="s">
        <v>364</v>
      </c>
      <c r="O659" t="s">
        <v>32</v>
      </c>
      <c r="P659" t="s">
        <v>46</v>
      </c>
      <c r="Q659" t="s">
        <v>34</v>
      </c>
      <c r="R659" s="1">
        <f>DATE(2011,2,22)</f>
        <v>40596</v>
      </c>
      <c r="T659" t="s">
        <v>34</v>
      </c>
      <c r="U659" s="2">
        <v>0</v>
      </c>
      <c r="V659" t="s">
        <v>365</v>
      </c>
      <c r="W659" t="s">
        <v>36</v>
      </c>
    </row>
    <row r="660" spans="1:23" ht="17.5" hidden="1" customHeight="1" x14ac:dyDescent="0.4">
      <c r="A660" s="2">
        <v>93255</v>
      </c>
      <c r="B660" s="1">
        <f t="shared" si="67"/>
        <v>43672</v>
      </c>
      <c r="C660" t="s">
        <v>631</v>
      </c>
      <c r="D660" t="s">
        <v>24</v>
      </c>
      <c r="E660" t="s">
        <v>347</v>
      </c>
      <c r="F660" t="s">
        <v>75</v>
      </c>
      <c r="G660" t="s">
        <v>348</v>
      </c>
      <c r="H660" s="46">
        <v>316.81</v>
      </c>
      <c r="I660" s="46">
        <v>0</v>
      </c>
      <c r="J660" t="s">
        <v>62</v>
      </c>
      <c r="K660" s="2">
        <v>4</v>
      </c>
      <c r="L660" t="s">
        <v>94</v>
      </c>
      <c r="M660" t="s">
        <v>632</v>
      </c>
      <c r="N660" t="s">
        <v>633</v>
      </c>
      <c r="O660" t="s">
        <v>32</v>
      </c>
      <c r="P660" t="s">
        <v>33</v>
      </c>
      <c r="Q660" t="s">
        <v>34</v>
      </c>
      <c r="R660" s="1">
        <f>DATE(2011,2,28)</f>
        <v>40602</v>
      </c>
      <c r="T660" t="s">
        <v>34</v>
      </c>
      <c r="U660" s="2">
        <v>0</v>
      </c>
      <c r="V660" t="s">
        <v>634</v>
      </c>
      <c r="W660" t="s">
        <v>36</v>
      </c>
    </row>
    <row r="661" spans="1:23" ht="17.5" hidden="1" customHeight="1" x14ac:dyDescent="0.4">
      <c r="A661" s="2">
        <v>93255</v>
      </c>
      <c r="B661" s="1">
        <f t="shared" si="67"/>
        <v>43672</v>
      </c>
      <c r="C661" t="s">
        <v>631</v>
      </c>
      <c r="D661" t="s">
        <v>24</v>
      </c>
      <c r="E661" t="s">
        <v>347</v>
      </c>
      <c r="F661" t="s">
        <v>75</v>
      </c>
      <c r="G661" t="s">
        <v>348</v>
      </c>
      <c r="H661" s="46">
        <v>52.5</v>
      </c>
      <c r="I661" s="46">
        <v>0</v>
      </c>
      <c r="J661" t="s">
        <v>62</v>
      </c>
      <c r="K661" s="2">
        <v>4</v>
      </c>
      <c r="L661" t="s">
        <v>94</v>
      </c>
      <c r="M661" t="s">
        <v>632</v>
      </c>
      <c r="N661" t="s">
        <v>633</v>
      </c>
      <c r="O661" t="s">
        <v>32</v>
      </c>
      <c r="P661" t="s">
        <v>33</v>
      </c>
      <c r="Q661" t="s">
        <v>34</v>
      </c>
      <c r="R661" s="1">
        <f>DATE(2011,2,28)</f>
        <v>40602</v>
      </c>
      <c r="T661" t="s">
        <v>34</v>
      </c>
      <c r="U661" s="2">
        <v>0</v>
      </c>
      <c r="V661" t="s">
        <v>634</v>
      </c>
      <c r="W661" t="s">
        <v>36</v>
      </c>
    </row>
    <row r="662" spans="1:23" ht="17.5" hidden="1" customHeight="1" x14ac:dyDescent="0.4">
      <c r="A662" s="2">
        <v>93255</v>
      </c>
      <c r="B662" s="1">
        <f t="shared" si="67"/>
        <v>43672</v>
      </c>
      <c r="C662" t="s">
        <v>631</v>
      </c>
      <c r="D662" t="s">
        <v>24</v>
      </c>
      <c r="E662" t="s">
        <v>347</v>
      </c>
      <c r="F662" t="s">
        <v>75</v>
      </c>
      <c r="G662" t="s">
        <v>348</v>
      </c>
      <c r="H662" s="46">
        <v>579.48</v>
      </c>
      <c r="I662" s="46">
        <v>0</v>
      </c>
      <c r="J662" t="s">
        <v>62</v>
      </c>
      <c r="K662" s="2">
        <v>4</v>
      </c>
      <c r="L662" t="s">
        <v>94</v>
      </c>
      <c r="M662" t="s">
        <v>632</v>
      </c>
      <c r="N662" t="s">
        <v>633</v>
      </c>
      <c r="O662" t="s">
        <v>32</v>
      </c>
      <c r="P662" t="s">
        <v>33</v>
      </c>
      <c r="Q662" t="s">
        <v>34</v>
      </c>
      <c r="R662" s="1">
        <f>DATE(2011,2,28)</f>
        <v>40602</v>
      </c>
      <c r="T662" t="s">
        <v>34</v>
      </c>
      <c r="U662" s="2">
        <v>0</v>
      </c>
      <c r="V662" t="s">
        <v>634</v>
      </c>
      <c r="W662" t="s">
        <v>36</v>
      </c>
    </row>
    <row r="663" spans="1:23" ht="17.5" hidden="1" customHeight="1" x14ac:dyDescent="0.4">
      <c r="A663" s="2">
        <v>93255</v>
      </c>
      <c r="B663" s="1">
        <f t="shared" si="67"/>
        <v>43672</v>
      </c>
      <c r="C663" t="s">
        <v>631</v>
      </c>
      <c r="D663" t="s">
        <v>24</v>
      </c>
      <c r="E663" t="s">
        <v>347</v>
      </c>
      <c r="F663" t="s">
        <v>75</v>
      </c>
      <c r="G663" t="s">
        <v>348</v>
      </c>
      <c r="H663" s="46">
        <v>0.38</v>
      </c>
      <c r="I663" s="46">
        <v>0</v>
      </c>
      <c r="J663" t="s">
        <v>62</v>
      </c>
      <c r="K663" s="2">
        <v>4</v>
      </c>
      <c r="L663" t="s">
        <v>94</v>
      </c>
      <c r="M663" t="s">
        <v>632</v>
      </c>
      <c r="N663" t="s">
        <v>633</v>
      </c>
      <c r="O663" t="s">
        <v>32</v>
      </c>
      <c r="P663" t="s">
        <v>46</v>
      </c>
      <c r="Q663" t="s">
        <v>34</v>
      </c>
      <c r="R663" s="1">
        <f>DATE(2011,2,28)</f>
        <v>40602</v>
      </c>
      <c r="T663" t="s">
        <v>34</v>
      </c>
      <c r="U663" s="2">
        <v>0</v>
      </c>
      <c r="V663" t="s">
        <v>634</v>
      </c>
      <c r="W663" t="s">
        <v>36</v>
      </c>
    </row>
    <row r="664" spans="1:23" ht="17.5" hidden="1" customHeight="1" x14ac:dyDescent="0.4">
      <c r="A664" s="2">
        <v>93329</v>
      </c>
      <c r="B664" s="1">
        <f t="shared" ref="B664:B675" si="68">DATE(2019,7,31)</f>
        <v>43677</v>
      </c>
      <c r="C664" t="s">
        <v>196</v>
      </c>
      <c r="D664" t="s">
        <v>24</v>
      </c>
      <c r="E664" t="s">
        <v>38</v>
      </c>
      <c r="F664" t="s">
        <v>111</v>
      </c>
      <c r="G664" t="s">
        <v>40</v>
      </c>
      <c r="H664" s="46">
        <v>0.09</v>
      </c>
      <c r="I664" s="46">
        <v>0</v>
      </c>
      <c r="J664" t="s">
        <v>635</v>
      </c>
      <c r="K664" s="2">
        <v>4</v>
      </c>
      <c r="L664" t="s">
        <v>94</v>
      </c>
      <c r="M664" t="s">
        <v>636</v>
      </c>
      <c r="N664" t="s">
        <v>257</v>
      </c>
      <c r="O664" t="s">
        <v>32</v>
      </c>
      <c r="P664" t="s">
        <v>107</v>
      </c>
      <c r="Q664" t="s">
        <v>34</v>
      </c>
      <c r="R664" s="1">
        <f>DATE(2010,11,2)</f>
        <v>40484</v>
      </c>
      <c r="T664" t="s">
        <v>34</v>
      </c>
      <c r="U664" s="2">
        <v>0</v>
      </c>
      <c r="V664" t="s">
        <v>258</v>
      </c>
      <c r="W664" t="s">
        <v>36</v>
      </c>
    </row>
    <row r="665" spans="1:23" ht="17.5" hidden="1" customHeight="1" x14ac:dyDescent="0.4">
      <c r="A665" s="2">
        <v>93384</v>
      </c>
      <c r="B665" s="1">
        <f t="shared" si="68"/>
        <v>43677</v>
      </c>
      <c r="C665" t="s">
        <v>368</v>
      </c>
      <c r="D665" t="s">
        <v>24</v>
      </c>
      <c r="E665" t="s">
        <v>133</v>
      </c>
      <c r="F665" t="s">
        <v>39</v>
      </c>
      <c r="G665" t="s">
        <v>27</v>
      </c>
      <c r="H665" s="46">
        <v>28.04</v>
      </c>
      <c r="I665" s="46">
        <v>0</v>
      </c>
      <c r="J665" t="s">
        <v>637</v>
      </c>
      <c r="K665" s="2">
        <v>4</v>
      </c>
      <c r="L665" t="s">
        <v>94</v>
      </c>
      <c r="M665" t="s">
        <v>638</v>
      </c>
      <c r="N665" t="s">
        <v>639</v>
      </c>
      <c r="O665" t="s">
        <v>32</v>
      </c>
      <c r="P665" t="s">
        <v>33</v>
      </c>
      <c r="Q665" t="s">
        <v>34</v>
      </c>
      <c r="R665" s="1">
        <f>DATE(2010,11,2)</f>
        <v>40484</v>
      </c>
      <c r="T665" t="s">
        <v>34</v>
      </c>
      <c r="U665" s="2">
        <v>0</v>
      </c>
      <c r="V665" t="s">
        <v>640</v>
      </c>
      <c r="W665" t="s">
        <v>36</v>
      </c>
    </row>
    <row r="666" spans="1:23" ht="17.5" hidden="1" customHeight="1" x14ac:dyDescent="0.4">
      <c r="A666" s="2">
        <v>93384</v>
      </c>
      <c r="B666" s="1">
        <f t="shared" si="68"/>
        <v>43677</v>
      </c>
      <c r="C666" t="s">
        <v>368</v>
      </c>
      <c r="D666" t="s">
        <v>24</v>
      </c>
      <c r="E666" t="s">
        <v>133</v>
      </c>
      <c r="F666" t="s">
        <v>39</v>
      </c>
      <c r="G666" t="s">
        <v>27</v>
      </c>
      <c r="H666" s="46">
        <v>0.53</v>
      </c>
      <c r="I666" s="46">
        <v>0</v>
      </c>
      <c r="J666" t="s">
        <v>637</v>
      </c>
      <c r="K666" s="2">
        <v>4</v>
      </c>
      <c r="L666" t="s">
        <v>94</v>
      </c>
      <c r="M666" t="s">
        <v>638</v>
      </c>
      <c r="N666" t="s">
        <v>639</v>
      </c>
      <c r="O666" t="s">
        <v>32</v>
      </c>
      <c r="P666" t="s">
        <v>46</v>
      </c>
      <c r="Q666" t="s">
        <v>34</v>
      </c>
      <c r="R666" s="1">
        <f>DATE(2010,11,2)</f>
        <v>40484</v>
      </c>
      <c r="T666" t="s">
        <v>34</v>
      </c>
      <c r="U666" s="2">
        <v>0</v>
      </c>
      <c r="V666" t="s">
        <v>640</v>
      </c>
      <c r="W666" t="s">
        <v>36</v>
      </c>
    </row>
    <row r="667" spans="1:23" ht="17.5" hidden="1" customHeight="1" x14ac:dyDescent="0.4">
      <c r="A667" s="2">
        <v>93386</v>
      </c>
      <c r="B667" s="1">
        <f t="shared" si="68"/>
        <v>43677</v>
      </c>
      <c r="C667" t="s">
        <v>289</v>
      </c>
      <c r="D667" t="s">
        <v>24</v>
      </c>
      <c r="E667" t="s">
        <v>290</v>
      </c>
      <c r="F667" t="s">
        <v>291</v>
      </c>
      <c r="G667" t="s">
        <v>61</v>
      </c>
      <c r="H667" s="46">
        <v>666.7</v>
      </c>
      <c r="I667" s="46">
        <v>0</v>
      </c>
      <c r="J667" t="s">
        <v>62</v>
      </c>
      <c r="K667" s="2">
        <v>4</v>
      </c>
      <c r="L667" t="s">
        <v>94</v>
      </c>
      <c r="M667" t="s">
        <v>641</v>
      </c>
      <c r="N667" t="s">
        <v>293</v>
      </c>
      <c r="O667" t="s">
        <v>32</v>
      </c>
      <c r="P667" t="s">
        <v>33</v>
      </c>
      <c r="Q667" t="s">
        <v>34</v>
      </c>
      <c r="R667" s="1">
        <f>DATE(2011,2,17)</f>
        <v>40591</v>
      </c>
      <c r="T667" t="s">
        <v>34</v>
      </c>
      <c r="U667" s="2">
        <v>0</v>
      </c>
      <c r="V667" t="s">
        <v>294</v>
      </c>
      <c r="W667" t="s">
        <v>36</v>
      </c>
    </row>
    <row r="668" spans="1:23" ht="17.5" hidden="1" customHeight="1" x14ac:dyDescent="0.4">
      <c r="A668" s="2">
        <v>93387</v>
      </c>
      <c r="B668" s="1">
        <f t="shared" si="68"/>
        <v>43677</v>
      </c>
      <c r="C668" t="s">
        <v>289</v>
      </c>
      <c r="D668" t="s">
        <v>24</v>
      </c>
      <c r="E668" t="s">
        <v>290</v>
      </c>
      <c r="F668" t="s">
        <v>291</v>
      </c>
      <c r="G668" t="s">
        <v>61</v>
      </c>
      <c r="H668" s="46">
        <v>666.7</v>
      </c>
      <c r="I668" s="46">
        <v>0</v>
      </c>
      <c r="J668" t="s">
        <v>62</v>
      </c>
      <c r="K668" s="2">
        <v>4</v>
      </c>
      <c r="L668" t="s">
        <v>94</v>
      </c>
      <c r="M668" t="s">
        <v>642</v>
      </c>
      <c r="N668" t="s">
        <v>293</v>
      </c>
      <c r="O668" t="s">
        <v>32</v>
      </c>
      <c r="P668" t="s">
        <v>33</v>
      </c>
      <c r="Q668" t="s">
        <v>34</v>
      </c>
      <c r="R668" s="1">
        <f>DATE(2011,2,17)</f>
        <v>40591</v>
      </c>
      <c r="T668" t="s">
        <v>34</v>
      </c>
      <c r="U668" s="2">
        <v>0</v>
      </c>
      <c r="V668" t="s">
        <v>294</v>
      </c>
      <c r="W668" t="s">
        <v>36</v>
      </c>
    </row>
    <row r="669" spans="1:23" ht="17.5" hidden="1" customHeight="1" x14ac:dyDescent="0.4">
      <c r="A669" s="2">
        <v>93394</v>
      </c>
      <c r="B669" s="1">
        <f t="shared" si="68"/>
        <v>43677</v>
      </c>
      <c r="C669" t="s">
        <v>218</v>
      </c>
      <c r="D669" t="s">
        <v>24</v>
      </c>
      <c r="E669" t="s">
        <v>139</v>
      </c>
      <c r="F669" t="s">
        <v>39</v>
      </c>
      <c r="G669" t="s">
        <v>141</v>
      </c>
      <c r="H669" s="46">
        <v>20.350000000000001</v>
      </c>
      <c r="I669" s="46">
        <v>0</v>
      </c>
      <c r="J669" t="s">
        <v>62</v>
      </c>
      <c r="K669" s="2">
        <v>4</v>
      </c>
      <c r="L669" t="s">
        <v>94</v>
      </c>
      <c r="M669" t="s">
        <v>643</v>
      </c>
      <c r="N669" t="s">
        <v>371</v>
      </c>
      <c r="O669" t="s">
        <v>32</v>
      </c>
      <c r="P669" t="s">
        <v>33</v>
      </c>
      <c r="Q669" t="s">
        <v>34</v>
      </c>
      <c r="R669" s="1">
        <f>DATE(2010,11,2)</f>
        <v>40484</v>
      </c>
      <c r="T669" t="s">
        <v>34</v>
      </c>
      <c r="U669" s="2">
        <v>0</v>
      </c>
      <c r="V669" t="s">
        <v>372</v>
      </c>
      <c r="W669" t="s">
        <v>36</v>
      </c>
    </row>
    <row r="670" spans="1:23" ht="17.5" hidden="1" customHeight="1" x14ac:dyDescent="0.4">
      <c r="A670" s="2">
        <v>93394</v>
      </c>
      <c r="B670" s="1">
        <f t="shared" si="68"/>
        <v>43677</v>
      </c>
      <c r="C670" t="s">
        <v>218</v>
      </c>
      <c r="D670" t="s">
        <v>24</v>
      </c>
      <c r="E670" t="s">
        <v>139</v>
      </c>
      <c r="F670" t="s">
        <v>39</v>
      </c>
      <c r="G670" t="s">
        <v>141</v>
      </c>
      <c r="H670" s="46">
        <v>0.39</v>
      </c>
      <c r="I670" s="46">
        <v>0</v>
      </c>
      <c r="J670" t="s">
        <v>62</v>
      </c>
      <c r="K670" s="2">
        <v>4</v>
      </c>
      <c r="L670" t="s">
        <v>94</v>
      </c>
      <c r="M670" t="s">
        <v>643</v>
      </c>
      <c r="N670" t="s">
        <v>371</v>
      </c>
      <c r="O670" t="s">
        <v>32</v>
      </c>
      <c r="P670" t="s">
        <v>46</v>
      </c>
      <c r="Q670" t="s">
        <v>34</v>
      </c>
      <c r="R670" s="1">
        <f>DATE(2010,11,2)</f>
        <v>40484</v>
      </c>
      <c r="T670" t="s">
        <v>34</v>
      </c>
      <c r="U670" s="2">
        <v>0</v>
      </c>
      <c r="V670" t="s">
        <v>372</v>
      </c>
      <c r="W670" t="s">
        <v>36</v>
      </c>
    </row>
    <row r="671" spans="1:23" ht="17.5" hidden="1" customHeight="1" x14ac:dyDescent="0.4">
      <c r="A671" s="2">
        <v>93411</v>
      </c>
      <c r="B671" s="1">
        <f t="shared" si="68"/>
        <v>43677</v>
      </c>
      <c r="C671" t="s">
        <v>280</v>
      </c>
      <c r="D671" t="s">
        <v>24</v>
      </c>
      <c r="E671" t="s">
        <v>281</v>
      </c>
      <c r="F671" t="s">
        <v>282</v>
      </c>
      <c r="G671" t="s">
        <v>141</v>
      </c>
      <c r="H671" s="46">
        <v>530</v>
      </c>
      <c r="I671" s="46">
        <v>0</v>
      </c>
      <c r="J671" t="s">
        <v>62</v>
      </c>
      <c r="K671" s="2">
        <v>4</v>
      </c>
      <c r="L671" t="s">
        <v>94</v>
      </c>
      <c r="M671" t="s">
        <v>644</v>
      </c>
      <c r="N671" t="s">
        <v>285</v>
      </c>
      <c r="O671" t="s">
        <v>32</v>
      </c>
      <c r="P671" t="s">
        <v>33</v>
      </c>
      <c r="Q671" t="s">
        <v>34</v>
      </c>
      <c r="R671" s="1">
        <f>DATE(2010,11,2)</f>
        <v>40484</v>
      </c>
      <c r="T671" t="s">
        <v>34</v>
      </c>
      <c r="U671" s="2">
        <v>0</v>
      </c>
      <c r="V671" t="s">
        <v>286</v>
      </c>
      <c r="W671" t="s">
        <v>36</v>
      </c>
    </row>
    <row r="672" spans="1:23" ht="17.5" hidden="1" customHeight="1" x14ac:dyDescent="0.4">
      <c r="A672" s="2">
        <v>93411</v>
      </c>
      <c r="B672" s="1">
        <f t="shared" si="68"/>
        <v>43677</v>
      </c>
      <c r="C672" t="s">
        <v>280</v>
      </c>
      <c r="D672" t="s">
        <v>24</v>
      </c>
      <c r="E672" t="s">
        <v>281</v>
      </c>
      <c r="F672" t="s">
        <v>282</v>
      </c>
      <c r="G672" t="s">
        <v>141</v>
      </c>
      <c r="H672" s="46">
        <v>56.7</v>
      </c>
      <c r="I672" s="46">
        <v>0</v>
      </c>
      <c r="J672" t="s">
        <v>62</v>
      </c>
      <c r="K672" s="2">
        <v>4</v>
      </c>
      <c r="L672" t="s">
        <v>94</v>
      </c>
      <c r="M672" t="s">
        <v>644</v>
      </c>
      <c r="N672" t="s">
        <v>285</v>
      </c>
      <c r="O672" t="s">
        <v>32</v>
      </c>
      <c r="P672" t="s">
        <v>33</v>
      </c>
      <c r="Q672" t="s">
        <v>34</v>
      </c>
      <c r="R672" s="1">
        <f>DATE(2010,11,2)</f>
        <v>40484</v>
      </c>
      <c r="T672" t="s">
        <v>34</v>
      </c>
      <c r="U672" s="2">
        <v>0</v>
      </c>
      <c r="V672" t="s">
        <v>286</v>
      </c>
      <c r="W672" t="s">
        <v>36</v>
      </c>
    </row>
    <row r="673" spans="1:23" ht="17.5" hidden="1" customHeight="1" x14ac:dyDescent="0.4">
      <c r="A673" s="2">
        <v>93411</v>
      </c>
      <c r="B673" s="1">
        <f t="shared" si="68"/>
        <v>43677</v>
      </c>
      <c r="C673" t="s">
        <v>280</v>
      </c>
      <c r="D673" t="s">
        <v>24</v>
      </c>
      <c r="E673" t="s">
        <v>281</v>
      </c>
      <c r="F673" t="s">
        <v>282</v>
      </c>
      <c r="G673" t="s">
        <v>141</v>
      </c>
      <c r="H673" s="46">
        <v>9.4499999999999993</v>
      </c>
      <c r="I673" s="46">
        <v>0</v>
      </c>
      <c r="J673" t="s">
        <v>62</v>
      </c>
      <c r="K673" s="2">
        <v>4</v>
      </c>
      <c r="L673" t="s">
        <v>94</v>
      </c>
      <c r="M673" t="s">
        <v>644</v>
      </c>
      <c r="N673" t="s">
        <v>285</v>
      </c>
      <c r="O673" t="s">
        <v>32</v>
      </c>
      <c r="P673" t="s">
        <v>46</v>
      </c>
      <c r="Q673" t="s">
        <v>34</v>
      </c>
      <c r="R673" s="1">
        <f>DATE(2010,11,2)</f>
        <v>40484</v>
      </c>
      <c r="T673" t="s">
        <v>34</v>
      </c>
      <c r="U673" s="2">
        <v>0</v>
      </c>
      <c r="V673" t="s">
        <v>286</v>
      </c>
      <c r="W673" t="s">
        <v>36</v>
      </c>
    </row>
    <row r="674" spans="1:23" ht="17.5" hidden="1" customHeight="1" x14ac:dyDescent="0.4">
      <c r="A674" s="2">
        <v>93448</v>
      </c>
      <c r="B674" s="1">
        <f t="shared" si="68"/>
        <v>43677</v>
      </c>
      <c r="C674" t="s">
        <v>174</v>
      </c>
      <c r="D674" t="s">
        <v>24</v>
      </c>
      <c r="E674" t="s">
        <v>139</v>
      </c>
      <c r="F674" t="s">
        <v>58</v>
      </c>
      <c r="G674" t="s">
        <v>141</v>
      </c>
      <c r="H674" s="46">
        <v>1417.67</v>
      </c>
      <c r="I674" s="46">
        <v>0</v>
      </c>
      <c r="J674" t="s">
        <v>62</v>
      </c>
      <c r="K674" s="2">
        <v>4</v>
      </c>
      <c r="L674" t="s">
        <v>94</v>
      </c>
      <c r="M674" t="s">
        <v>645</v>
      </c>
      <c r="N674" t="s">
        <v>177</v>
      </c>
      <c r="O674" t="s">
        <v>32</v>
      </c>
      <c r="P674" t="s">
        <v>33</v>
      </c>
      <c r="Q674" t="s">
        <v>34</v>
      </c>
      <c r="R674" s="1">
        <f>DATE(2012,2,1)</f>
        <v>40940</v>
      </c>
      <c r="T674" t="s">
        <v>34</v>
      </c>
      <c r="U674" s="2">
        <v>0</v>
      </c>
      <c r="V674" t="s">
        <v>178</v>
      </c>
      <c r="W674" t="s">
        <v>36</v>
      </c>
    </row>
    <row r="675" spans="1:23" ht="17.5" hidden="1" customHeight="1" x14ac:dyDescent="0.4">
      <c r="A675" s="2">
        <v>93448</v>
      </c>
      <c r="B675" s="1">
        <f t="shared" si="68"/>
        <v>43677</v>
      </c>
      <c r="C675" t="s">
        <v>174</v>
      </c>
      <c r="D675" t="s">
        <v>24</v>
      </c>
      <c r="E675" t="s">
        <v>139</v>
      </c>
      <c r="F675" t="s">
        <v>58</v>
      </c>
      <c r="G675" t="s">
        <v>141</v>
      </c>
      <c r="H675" s="46">
        <v>26.9</v>
      </c>
      <c r="I675" s="46">
        <v>0</v>
      </c>
      <c r="J675" t="s">
        <v>62</v>
      </c>
      <c r="K675" s="2">
        <v>4</v>
      </c>
      <c r="L675" t="s">
        <v>94</v>
      </c>
      <c r="M675" t="s">
        <v>645</v>
      </c>
      <c r="N675" t="s">
        <v>177</v>
      </c>
      <c r="O675" t="s">
        <v>32</v>
      </c>
      <c r="P675" t="s">
        <v>46</v>
      </c>
      <c r="Q675" t="s">
        <v>34</v>
      </c>
      <c r="R675" s="1">
        <f>DATE(2012,2,1)</f>
        <v>40940</v>
      </c>
      <c r="T675" t="s">
        <v>34</v>
      </c>
      <c r="U675" s="2">
        <v>0</v>
      </c>
      <c r="V675" t="s">
        <v>178</v>
      </c>
      <c r="W675" t="s">
        <v>36</v>
      </c>
    </row>
    <row r="676" spans="1:23" ht="17.5" hidden="1" customHeight="1" x14ac:dyDescent="0.4">
      <c r="A676" s="2">
        <v>93523</v>
      </c>
      <c r="B676" s="1">
        <f t="shared" ref="B676:B688" si="69">DATE(2019,8,7)</f>
        <v>43684</v>
      </c>
      <c r="C676" t="s">
        <v>66</v>
      </c>
      <c r="D676" t="s">
        <v>24</v>
      </c>
      <c r="E676" t="s">
        <v>67</v>
      </c>
      <c r="F676" t="s">
        <v>39</v>
      </c>
      <c r="G676" t="s">
        <v>68</v>
      </c>
      <c r="H676" s="46">
        <v>17.73</v>
      </c>
      <c r="I676" s="46">
        <v>0</v>
      </c>
      <c r="J676" t="s">
        <v>62</v>
      </c>
      <c r="K676" s="2">
        <v>5</v>
      </c>
      <c r="L676" t="s">
        <v>42</v>
      </c>
      <c r="M676" t="s">
        <v>646</v>
      </c>
      <c r="N676" t="s">
        <v>81</v>
      </c>
      <c r="O676" t="s">
        <v>32</v>
      </c>
      <c r="P676" t="s">
        <v>33</v>
      </c>
      <c r="Q676" t="s">
        <v>34</v>
      </c>
      <c r="R676" s="1">
        <f t="shared" ref="R676:R681" si="70">DATE(2010,11,2)</f>
        <v>40484</v>
      </c>
      <c r="T676" t="s">
        <v>34</v>
      </c>
      <c r="U676" s="2">
        <v>0</v>
      </c>
      <c r="V676" t="s">
        <v>82</v>
      </c>
      <c r="W676" t="s">
        <v>36</v>
      </c>
    </row>
    <row r="677" spans="1:23" ht="17.5" hidden="1" customHeight="1" x14ac:dyDescent="0.4">
      <c r="A677" s="2">
        <v>93523</v>
      </c>
      <c r="B677" s="1">
        <f t="shared" si="69"/>
        <v>43684</v>
      </c>
      <c r="C677" t="s">
        <v>66</v>
      </c>
      <c r="D677" t="s">
        <v>24</v>
      </c>
      <c r="E677" t="s">
        <v>67</v>
      </c>
      <c r="F677" t="s">
        <v>39</v>
      </c>
      <c r="G677" t="s">
        <v>68</v>
      </c>
      <c r="H677" s="46">
        <v>0.34</v>
      </c>
      <c r="I677" s="46">
        <v>0</v>
      </c>
      <c r="J677" t="s">
        <v>62</v>
      </c>
      <c r="K677" s="2">
        <v>5</v>
      </c>
      <c r="L677" t="s">
        <v>42</v>
      </c>
      <c r="M677" t="s">
        <v>646</v>
      </c>
      <c r="N677" t="s">
        <v>81</v>
      </c>
      <c r="O677" t="s">
        <v>32</v>
      </c>
      <c r="P677" t="s">
        <v>46</v>
      </c>
      <c r="Q677" t="s">
        <v>34</v>
      </c>
      <c r="R677" s="1">
        <f t="shared" si="70"/>
        <v>40484</v>
      </c>
      <c r="T677" t="s">
        <v>34</v>
      </c>
      <c r="U677" s="2">
        <v>0</v>
      </c>
      <c r="V677" t="s">
        <v>82</v>
      </c>
      <c r="W677" t="s">
        <v>36</v>
      </c>
    </row>
    <row r="678" spans="1:23" ht="17.5" hidden="1" customHeight="1" x14ac:dyDescent="0.4">
      <c r="A678" s="2">
        <v>93526</v>
      </c>
      <c r="B678" s="1">
        <f t="shared" si="69"/>
        <v>43684</v>
      </c>
      <c r="C678" t="s">
        <v>521</v>
      </c>
      <c r="D678" t="s">
        <v>24</v>
      </c>
      <c r="E678" t="s">
        <v>48</v>
      </c>
      <c r="F678" t="s">
        <v>75</v>
      </c>
      <c r="G678" t="s">
        <v>49</v>
      </c>
      <c r="H678" s="46">
        <v>1100</v>
      </c>
      <c r="I678" s="46">
        <v>0</v>
      </c>
      <c r="J678" t="s">
        <v>62</v>
      </c>
      <c r="K678" s="2">
        <v>5</v>
      </c>
      <c r="L678" t="s">
        <v>42</v>
      </c>
      <c r="M678" t="s">
        <v>647</v>
      </c>
      <c r="N678" t="s">
        <v>648</v>
      </c>
      <c r="O678" t="s">
        <v>32</v>
      </c>
      <c r="P678" t="s">
        <v>33</v>
      </c>
      <c r="Q678" t="s">
        <v>34</v>
      </c>
      <c r="R678" s="1">
        <f t="shared" si="70"/>
        <v>40484</v>
      </c>
      <c r="T678" t="s">
        <v>34</v>
      </c>
      <c r="U678" s="2">
        <v>0</v>
      </c>
      <c r="V678" t="s">
        <v>649</v>
      </c>
      <c r="W678" t="s">
        <v>36</v>
      </c>
    </row>
    <row r="679" spans="1:23" ht="17.5" hidden="1" customHeight="1" x14ac:dyDescent="0.4">
      <c r="A679" s="2">
        <v>93526</v>
      </c>
      <c r="B679" s="1">
        <f t="shared" si="69"/>
        <v>43684</v>
      </c>
      <c r="C679" t="s">
        <v>521</v>
      </c>
      <c r="D679" t="s">
        <v>24</v>
      </c>
      <c r="E679" t="s">
        <v>48</v>
      </c>
      <c r="F679" t="s">
        <v>75</v>
      </c>
      <c r="G679" t="s">
        <v>49</v>
      </c>
      <c r="H679" s="46">
        <v>20.79</v>
      </c>
      <c r="I679" s="46">
        <v>0</v>
      </c>
      <c r="J679" t="s">
        <v>62</v>
      </c>
      <c r="K679" s="2">
        <v>5</v>
      </c>
      <c r="L679" t="s">
        <v>42</v>
      </c>
      <c r="M679" t="s">
        <v>647</v>
      </c>
      <c r="N679" t="s">
        <v>648</v>
      </c>
      <c r="O679" t="s">
        <v>32</v>
      </c>
      <c r="P679" t="s">
        <v>46</v>
      </c>
      <c r="Q679" t="s">
        <v>34</v>
      </c>
      <c r="R679" s="1">
        <f t="shared" si="70"/>
        <v>40484</v>
      </c>
      <c r="T679" t="s">
        <v>34</v>
      </c>
      <c r="U679" s="2">
        <v>0</v>
      </c>
      <c r="V679" t="s">
        <v>649</v>
      </c>
      <c r="W679" t="s">
        <v>36</v>
      </c>
    </row>
    <row r="680" spans="1:23" ht="17.5" hidden="1" customHeight="1" x14ac:dyDescent="0.4">
      <c r="A680" s="2">
        <v>93527</v>
      </c>
      <c r="B680" s="1">
        <f t="shared" si="69"/>
        <v>43684</v>
      </c>
      <c r="C680" t="s">
        <v>179</v>
      </c>
      <c r="D680" t="s">
        <v>24</v>
      </c>
      <c r="E680" t="s">
        <v>133</v>
      </c>
      <c r="F680" t="s">
        <v>75</v>
      </c>
      <c r="G680" t="s">
        <v>27</v>
      </c>
      <c r="H680" s="46">
        <v>1100</v>
      </c>
      <c r="I680" s="46">
        <v>0</v>
      </c>
      <c r="J680" t="s">
        <v>62</v>
      </c>
      <c r="K680" s="2">
        <v>5</v>
      </c>
      <c r="L680" t="s">
        <v>42</v>
      </c>
      <c r="M680" t="s">
        <v>650</v>
      </c>
      <c r="N680" t="s">
        <v>648</v>
      </c>
      <c r="O680" t="s">
        <v>32</v>
      </c>
      <c r="P680" t="s">
        <v>33</v>
      </c>
      <c r="Q680" t="s">
        <v>34</v>
      </c>
      <c r="R680" s="1">
        <f t="shared" si="70"/>
        <v>40484</v>
      </c>
      <c r="T680" t="s">
        <v>34</v>
      </c>
      <c r="U680" s="2">
        <v>0</v>
      </c>
      <c r="V680" t="s">
        <v>649</v>
      </c>
      <c r="W680" t="s">
        <v>36</v>
      </c>
    </row>
    <row r="681" spans="1:23" ht="17.5" hidden="1" customHeight="1" x14ac:dyDescent="0.4">
      <c r="A681" s="2">
        <v>93527</v>
      </c>
      <c r="B681" s="1">
        <f t="shared" si="69"/>
        <v>43684</v>
      </c>
      <c r="C681" t="s">
        <v>179</v>
      </c>
      <c r="D681" t="s">
        <v>24</v>
      </c>
      <c r="E681" t="s">
        <v>133</v>
      </c>
      <c r="F681" t="s">
        <v>75</v>
      </c>
      <c r="G681" t="s">
        <v>27</v>
      </c>
      <c r="H681" s="46">
        <v>20.79</v>
      </c>
      <c r="I681" s="46">
        <v>0</v>
      </c>
      <c r="J681" t="s">
        <v>62</v>
      </c>
      <c r="K681" s="2">
        <v>5</v>
      </c>
      <c r="L681" t="s">
        <v>42</v>
      </c>
      <c r="M681" t="s">
        <v>650</v>
      </c>
      <c r="N681" t="s">
        <v>648</v>
      </c>
      <c r="O681" t="s">
        <v>32</v>
      </c>
      <c r="P681" t="s">
        <v>46</v>
      </c>
      <c r="Q681" t="s">
        <v>34</v>
      </c>
      <c r="R681" s="1">
        <f t="shared" si="70"/>
        <v>40484</v>
      </c>
      <c r="T681" t="s">
        <v>34</v>
      </c>
      <c r="U681" s="2">
        <v>0</v>
      </c>
      <c r="V681" t="s">
        <v>649</v>
      </c>
      <c r="W681" t="s">
        <v>36</v>
      </c>
    </row>
    <row r="682" spans="1:23" ht="17.5" hidden="1" customHeight="1" x14ac:dyDescent="0.4">
      <c r="A682" s="2">
        <v>93529</v>
      </c>
      <c r="B682" s="1">
        <f t="shared" si="69"/>
        <v>43684</v>
      </c>
      <c r="C682" t="s">
        <v>346</v>
      </c>
      <c r="D682" t="s">
        <v>24</v>
      </c>
      <c r="E682" t="s">
        <v>347</v>
      </c>
      <c r="F682" t="s">
        <v>127</v>
      </c>
      <c r="G682" t="s">
        <v>348</v>
      </c>
      <c r="H682" s="46">
        <v>40</v>
      </c>
      <c r="I682" s="46">
        <v>0</v>
      </c>
      <c r="J682" t="s">
        <v>62</v>
      </c>
      <c r="K682" s="2">
        <v>5</v>
      </c>
      <c r="L682" t="s">
        <v>42</v>
      </c>
      <c r="M682" t="s">
        <v>651</v>
      </c>
      <c r="N682" t="s">
        <v>350</v>
      </c>
      <c r="O682" t="s">
        <v>32</v>
      </c>
      <c r="P682" t="s">
        <v>33</v>
      </c>
      <c r="Q682" t="s">
        <v>34</v>
      </c>
      <c r="R682" s="1">
        <f>DATE(2011,2,17)</f>
        <v>40591</v>
      </c>
      <c r="T682" t="s">
        <v>34</v>
      </c>
      <c r="U682" s="2">
        <v>0</v>
      </c>
      <c r="V682" t="s">
        <v>351</v>
      </c>
      <c r="W682" t="s">
        <v>36</v>
      </c>
    </row>
    <row r="683" spans="1:23" ht="17.5" hidden="1" customHeight="1" x14ac:dyDescent="0.4">
      <c r="A683" s="2">
        <v>93530</v>
      </c>
      <c r="B683" s="1">
        <f t="shared" si="69"/>
        <v>43684</v>
      </c>
      <c r="C683" t="s">
        <v>346</v>
      </c>
      <c r="D683" t="s">
        <v>24</v>
      </c>
      <c r="E683" t="s">
        <v>347</v>
      </c>
      <c r="F683" t="s">
        <v>127</v>
      </c>
      <c r="G683" t="s">
        <v>348</v>
      </c>
      <c r="H683" s="46">
        <v>80</v>
      </c>
      <c r="I683" s="46">
        <v>0</v>
      </c>
      <c r="J683" t="s">
        <v>62</v>
      </c>
      <c r="K683" s="2">
        <v>5</v>
      </c>
      <c r="L683" t="s">
        <v>42</v>
      </c>
      <c r="M683" t="s">
        <v>652</v>
      </c>
      <c r="N683" t="s">
        <v>350</v>
      </c>
      <c r="O683" t="s">
        <v>32</v>
      </c>
      <c r="P683" t="s">
        <v>33</v>
      </c>
      <c r="Q683" t="s">
        <v>34</v>
      </c>
      <c r="R683" s="1">
        <f>DATE(2011,2,17)</f>
        <v>40591</v>
      </c>
      <c r="T683" t="s">
        <v>34</v>
      </c>
      <c r="U683" s="2">
        <v>0</v>
      </c>
      <c r="V683" t="s">
        <v>351</v>
      </c>
      <c r="W683" t="s">
        <v>36</v>
      </c>
    </row>
    <row r="684" spans="1:23" ht="17.5" hidden="1" customHeight="1" x14ac:dyDescent="0.4">
      <c r="A684" s="2">
        <v>93531</v>
      </c>
      <c r="B684" s="1">
        <f t="shared" si="69"/>
        <v>43684</v>
      </c>
      <c r="C684" t="s">
        <v>346</v>
      </c>
      <c r="D684" t="s">
        <v>24</v>
      </c>
      <c r="E684" t="s">
        <v>347</v>
      </c>
      <c r="F684" t="s">
        <v>127</v>
      </c>
      <c r="G684" t="s">
        <v>348</v>
      </c>
      <c r="H684" s="46">
        <v>80</v>
      </c>
      <c r="I684" s="46">
        <v>0</v>
      </c>
      <c r="J684" t="s">
        <v>62</v>
      </c>
      <c r="K684" s="2">
        <v>5</v>
      </c>
      <c r="L684" t="s">
        <v>42</v>
      </c>
      <c r="M684" t="s">
        <v>653</v>
      </c>
      <c r="N684" t="s">
        <v>350</v>
      </c>
      <c r="O684" t="s">
        <v>32</v>
      </c>
      <c r="P684" t="s">
        <v>33</v>
      </c>
      <c r="Q684" t="s">
        <v>34</v>
      </c>
      <c r="R684" s="1">
        <f>DATE(2011,2,17)</f>
        <v>40591</v>
      </c>
      <c r="T684" t="s">
        <v>34</v>
      </c>
      <c r="U684" s="2">
        <v>0</v>
      </c>
      <c r="V684" t="s">
        <v>351</v>
      </c>
      <c r="W684" t="s">
        <v>36</v>
      </c>
    </row>
    <row r="685" spans="1:23" ht="17.5" hidden="1" customHeight="1" x14ac:dyDescent="0.4">
      <c r="A685" s="2">
        <v>93532</v>
      </c>
      <c r="B685" s="1">
        <f t="shared" si="69"/>
        <v>43684</v>
      </c>
      <c r="C685" t="s">
        <v>346</v>
      </c>
      <c r="D685" t="s">
        <v>24</v>
      </c>
      <c r="E685" t="s">
        <v>347</v>
      </c>
      <c r="F685" t="s">
        <v>127</v>
      </c>
      <c r="G685" t="s">
        <v>348</v>
      </c>
      <c r="H685" s="46">
        <v>80</v>
      </c>
      <c r="I685" s="46">
        <v>0</v>
      </c>
      <c r="J685" t="s">
        <v>62</v>
      </c>
      <c r="K685" s="2">
        <v>5</v>
      </c>
      <c r="L685" t="s">
        <v>42</v>
      </c>
      <c r="M685" t="s">
        <v>654</v>
      </c>
      <c r="N685" t="s">
        <v>350</v>
      </c>
      <c r="O685" t="s">
        <v>32</v>
      </c>
      <c r="P685" t="s">
        <v>33</v>
      </c>
      <c r="Q685" t="s">
        <v>34</v>
      </c>
      <c r="R685" s="1">
        <f>DATE(2011,2,17)</f>
        <v>40591</v>
      </c>
      <c r="T685" t="s">
        <v>34</v>
      </c>
      <c r="U685" s="2">
        <v>0</v>
      </c>
      <c r="V685" t="s">
        <v>351</v>
      </c>
      <c r="W685" t="s">
        <v>36</v>
      </c>
    </row>
    <row r="686" spans="1:23" ht="17.5" hidden="1" customHeight="1" x14ac:dyDescent="0.4">
      <c r="A686" s="2">
        <v>93546</v>
      </c>
      <c r="B686" s="1">
        <f t="shared" si="69"/>
        <v>43684</v>
      </c>
      <c r="C686" t="s">
        <v>184</v>
      </c>
      <c r="D686" t="s">
        <v>24</v>
      </c>
      <c r="E686" t="s">
        <v>133</v>
      </c>
      <c r="F686" t="s">
        <v>56</v>
      </c>
      <c r="G686" t="s">
        <v>27</v>
      </c>
      <c r="H686" s="46">
        <v>44.5</v>
      </c>
      <c r="I686" s="46">
        <v>0</v>
      </c>
      <c r="J686" t="s">
        <v>62</v>
      </c>
      <c r="K686" s="2">
        <v>5</v>
      </c>
      <c r="L686" t="s">
        <v>42</v>
      </c>
      <c r="M686" t="s">
        <v>655</v>
      </c>
      <c r="N686" t="s">
        <v>656</v>
      </c>
      <c r="O686" t="s">
        <v>32</v>
      </c>
      <c r="P686" t="s">
        <v>33</v>
      </c>
      <c r="Q686" t="s">
        <v>34</v>
      </c>
      <c r="R686" s="1">
        <f>DATE(2012,3,1)</f>
        <v>40969</v>
      </c>
      <c r="T686" t="s">
        <v>34</v>
      </c>
      <c r="U686" s="2">
        <v>0</v>
      </c>
      <c r="V686" t="s">
        <v>657</v>
      </c>
      <c r="W686" t="s">
        <v>36</v>
      </c>
    </row>
    <row r="687" spans="1:23" ht="17.5" hidden="1" customHeight="1" x14ac:dyDescent="0.4">
      <c r="A687" s="2">
        <v>93546</v>
      </c>
      <c r="B687" s="1">
        <f t="shared" si="69"/>
        <v>43684</v>
      </c>
      <c r="C687" t="s">
        <v>184</v>
      </c>
      <c r="D687" t="s">
        <v>24</v>
      </c>
      <c r="E687" t="s">
        <v>133</v>
      </c>
      <c r="F687" t="s">
        <v>56</v>
      </c>
      <c r="G687" t="s">
        <v>27</v>
      </c>
      <c r="H687" s="46">
        <v>5</v>
      </c>
      <c r="I687" s="46">
        <v>0</v>
      </c>
      <c r="J687" t="s">
        <v>62</v>
      </c>
      <c r="K687" s="2">
        <v>5</v>
      </c>
      <c r="L687" t="s">
        <v>42</v>
      </c>
      <c r="M687" t="s">
        <v>655</v>
      </c>
      <c r="N687" t="s">
        <v>656</v>
      </c>
      <c r="O687" t="s">
        <v>32</v>
      </c>
      <c r="P687" t="s">
        <v>33</v>
      </c>
      <c r="Q687" t="s">
        <v>34</v>
      </c>
      <c r="R687" s="1">
        <f>DATE(2012,3,1)</f>
        <v>40969</v>
      </c>
      <c r="T687" t="s">
        <v>34</v>
      </c>
      <c r="U687" s="2">
        <v>0</v>
      </c>
      <c r="V687" t="s">
        <v>657</v>
      </c>
      <c r="W687" t="s">
        <v>36</v>
      </c>
    </row>
    <row r="688" spans="1:23" ht="17.5" hidden="1" customHeight="1" x14ac:dyDescent="0.4">
      <c r="A688" s="2">
        <v>93546</v>
      </c>
      <c r="B688" s="1">
        <f t="shared" si="69"/>
        <v>43684</v>
      </c>
      <c r="C688" t="s">
        <v>184</v>
      </c>
      <c r="D688" t="s">
        <v>24</v>
      </c>
      <c r="E688" t="s">
        <v>133</v>
      </c>
      <c r="F688" t="s">
        <v>56</v>
      </c>
      <c r="G688" t="s">
        <v>27</v>
      </c>
      <c r="H688" s="46">
        <v>0.84</v>
      </c>
      <c r="I688" s="46">
        <v>0</v>
      </c>
      <c r="J688" t="s">
        <v>62</v>
      </c>
      <c r="K688" s="2">
        <v>5</v>
      </c>
      <c r="L688" t="s">
        <v>42</v>
      </c>
      <c r="M688" t="s">
        <v>655</v>
      </c>
      <c r="N688" t="s">
        <v>656</v>
      </c>
      <c r="O688" t="s">
        <v>32</v>
      </c>
      <c r="P688" t="s">
        <v>46</v>
      </c>
      <c r="Q688" t="s">
        <v>34</v>
      </c>
      <c r="R688" s="1">
        <f>DATE(2012,3,1)</f>
        <v>40969</v>
      </c>
      <c r="T688" t="s">
        <v>34</v>
      </c>
      <c r="U688" s="2">
        <v>0</v>
      </c>
      <c r="V688" t="s">
        <v>657</v>
      </c>
      <c r="W688" t="s">
        <v>36</v>
      </c>
    </row>
    <row r="689" spans="1:23" ht="17.5" hidden="1" customHeight="1" x14ac:dyDescent="0.4">
      <c r="A689" s="2">
        <v>93547</v>
      </c>
      <c r="B689" s="1">
        <f t="shared" ref="B689:B731" si="71">DATE(2019,7,31)</f>
        <v>43677</v>
      </c>
      <c r="C689" t="s">
        <v>138</v>
      </c>
      <c r="D689" t="s">
        <v>24</v>
      </c>
      <c r="E689" t="s">
        <v>139</v>
      </c>
      <c r="F689" t="s">
        <v>140</v>
      </c>
      <c r="G689" t="s">
        <v>141</v>
      </c>
      <c r="H689" s="46">
        <v>273.99</v>
      </c>
      <c r="I689" s="46">
        <v>0</v>
      </c>
      <c r="J689" t="s">
        <v>658</v>
      </c>
      <c r="K689" s="2">
        <v>4</v>
      </c>
      <c r="L689" t="s">
        <v>42</v>
      </c>
      <c r="M689" t="s">
        <v>659</v>
      </c>
      <c r="N689" t="s">
        <v>560</v>
      </c>
      <c r="O689" t="s">
        <v>32</v>
      </c>
      <c r="P689" t="s">
        <v>33</v>
      </c>
      <c r="Q689" t="s">
        <v>34</v>
      </c>
      <c r="R689" s="1">
        <f>DATE(2010,11,2)</f>
        <v>40484</v>
      </c>
      <c r="T689" t="s">
        <v>34</v>
      </c>
      <c r="U689" s="2">
        <v>0</v>
      </c>
      <c r="V689" t="s">
        <v>561</v>
      </c>
      <c r="W689" t="s">
        <v>36</v>
      </c>
    </row>
    <row r="690" spans="1:23" ht="17.5" hidden="1" customHeight="1" x14ac:dyDescent="0.4">
      <c r="A690" s="2">
        <v>93547</v>
      </c>
      <c r="B690" s="1">
        <f t="shared" si="71"/>
        <v>43677</v>
      </c>
      <c r="C690" t="s">
        <v>138</v>
      </c>
      <c r="D690" t="s">
        <v>24</v>
      </c>
      <c r="E690" t="s">
        <v>139</v>
      </c>
      <c r="F690" t="s">
        <v>140</v>
      </c>
      <c r="G690" t="s">
        <v>141</v>
      </c>
      <c r="H690" s="46">
        <v>5.18</v>
      </c>
      <c r="I690" s="46">
        <v>0</v>
      </c>
      <c r="J690" t="s">
        <v>658</v>
      </c>
      <c r="K690" s="2">
        <v>4</v>
      </c>
      <c r="L690" t="s">
        <v>42</v>
      </c>
      <c r="M690" t="s">
        <v>659</v>
      </c>
      <c r="N690" t="s">
        <v>560</v>
      </c>
      <c r="O690" t="s">
        <v>32</v>
      </c>
      <c r="P690" t="s">
        <v>46</v>
      </c>
      <c r="Q690" t="s">
        <v>34</v>
      </c>
      <c r="R690" s="1">
        <f>DATE(2010,11,2)</f>
        <v>40484</v>
      </c>
      <c r="T690" t="s">
        <v>34</v>
      </c>
      <c r="U690" s="2">
        <v>0</v>
      </c>
      <c r="V690" t="s">
        <v>561</v>
      </c>
      <c r="W690" t="s">
        <v>36</v>
      </c>
    </row>
    <row r="691" spans="1:23" ht="17.5" hidden="1" customHeight="1" x14ac:dyDescent="0.4">
      <c r="A691" s="2">
        <v>93548</v>
      </c>
      <c r="B691" s="1">
        <f t="shared" si="71"/>
        <v>43677</v>
      </c>
      <c r="C691" t="s">
        <v>174</v>
      </c>
      <c r="D691" t="s">
        <v>24</v>
      </c>
      <c r="E691" t="s">
        <v>139</v>
      </c>
      <c r="F691" t="s">
        <v>491</v>
      </c>
      <c r="G691" t="s">
        <v>141</v>
      </c>
      <c r="H691" s="46">
        <v>98.34</v>
      </c>
      <c r="I691" s="46">
        <v>0</v>
      </c>
      <c r="J691" t="s">
        <v>62</v>
      </c>
      <c r="K691" s="2">
        <v>4</v>
      </c>
      <c r="L691" t="s">
        <v>42</v>
      </c>
      <c r="M691" t="s">
        <v>660</v>
      </c>
      <c r="N691" t="s">
        <v>187</v>
      </c>
      <c r="O691" t="s">
        <v>32</v>
      </c>
      <c r="P691" t="s">
        <v>33</v>
      </c>
      <c r="Q691" t="s">
        <v>34</v>
      </c>
      <c r="R691" s="1">
        <f>DATE(2012,2,1)</f>
        <v>40940</v>
      </c>
      <c r="T691" t="s">
        <v>34</v>
      </c>
      <c r="U691" s="2">
        <v>0</v>
      </c>
      <c r="V691" t="s">
        <v>189</v>
      </c>
      <c r="W691" t="s">
        <v>36</v>
      </c>
    </row>
    <row r="692" spans="1:23" ht="17.5" hidden="1" customHeight="1" x14ac:dyDescent="0.4">
      <c r="A692" s="2">
        <v>93548</v>
      </c>
      <c r="B692" s="1">
        <f t="shared" si="71"/>
        <v>43677</v>
      </c>
      <c r="C692" t="s">
        <v>174</v>
      </c>
      <c r="D692" t="s">
        <v>24</v>
      </c>
      <c r="E692" t="s">
        <v>139</v>
      </c>
      <c r="F692" t="s">
        <v>491</v>
      </c>
      <c r="G692" t="s">
        <v>141</v>
      </c>
      <c r="H692" s="46">
        <v>1.86</v>
      </c>
      <c r="I692" s="46">
        <v>0</v>
      </c>
      <c r="J692" t="s">
        <v>62</v>
      </c>
      <c r="K692" s="2">
        <v>4</v>
      </c>
      <c r="L692" t="s">
        <v>42</v>
      </c>
      <c r="M692" t="s">
        <v>660</v>
      </c>
      <c r="N692" t="s">
        <v>187</v>
      </c>
      <c r="O692" t="s">
        <v>32</v>
      </c>
      <c r="P692" t="s">
        <v>46</v>
      </c>
      <c r="Q692" t="s">
        <v>34</v>
      </c>
      <c r="R692" s="1">
        <f>DATE(2012,2,1)</f>
        <v>40940</v>
      </c>
      <c r="T692" t="s">
        <v>34</v>
      </c>
      <c r="U692" s="2">
        <v>0</v>
      </c>
      <c r="V692" t="s">
        <v>189</v>
      </c>
      <c r="W692" t="s">
        <v>36</v>
      </c>
    </row>
    <row r="693" spans="1:23" ht="17.5" hidden="1" customHeight="1" x14ac:dyDescent="0.4">
      <c r="A693" s="2">
        <v>93548</v>
      </c>
      <c r="B693" s="1">
        <f t="shared" si="71"/>
        <v>43677</v>
      </c>
      <c r="C693" t="s">
        <v>174</v>
      </c>
      <c r="D693" t="s">
        <v>24</v>
      </c>
      <c r="E693" t="s">
        <v>139</v>
      </c>
      <c r="F693" t="s">
        <v>58</v>
      </c>
      <c r="G693" t="s">
        <v>141</v>
      </c>
      <c r="H693" s="46">
        <v>2648.61</v>
      </c>
      <c r="I693" s="46">
        <v>0</v>
      </c>
      <c r="J693" t="s">
        <v>62</v>
      </c>
      <c r="K693" s="2">
        <v>4</v>
      </c>
      <c r="L693" t="s">
        <v>42</v>
      </c>
      <c r="M693" t="s">
        <v>660</v>
      </c>
      <c r="N693" t="s">
        <v>187</v>
      </c>
      <c r="O693" t="s">
        <v>32</v>
      </c>
      <c r="P693" t="s">
        <v>33</v>
      </c>
      <c r="Q693" t="s">
        <v>34</v>
      </c>
      <c r="R693" s="1">
        <f>DATE(2012,2,1)</f>
        <v>40940</v>
      </c>
      <c r="T693" t="s">
        <v>34</v>
      </c>
      <c r="U693" s="2">
        <v>0</v>
      </c>
      <c r="V693" t="s">
        <v>189</v>
      </c>
      <c r="W693" t="s">
        <v>36</v>
      </c>
    </row>
    <row r="694" spans="1:23" ht="17.5" hidden="1" customHeight="1" x14ac:dyDescent="0.4">
      <c r="A694" s="2">
        <v>93548</v>
      </c>
      <c r="B694" s="1">
        <f t="shared" si="71"/>
        <v>43677</v>
      </c>
      <c r="C694" t="s">
        <v>174</v>
      </c>
      <c r="D694" t="s">
        <v>24</v>
      </c>
      <c r="E694" t="s">
        <v>139</v>
      </c>
      <c r="F694" t="s">
        <v>58</v>
      </c>
      <c r="G694" t="s">
        <v>141</v>
      </c>
      <c r="H694" s="46">
        <v>50.06</v>
      </c>
      <c r="I694" s="46">
        <v>0</v>
      </c>
      <c r="J694" t="s">
        <v>62</v>
      </c>
      <c r="K694" s="2">
        <v>4</v>
      </c>
      <c r="L694" t="s">
        <v>42</v>
      </c>
      <c r="M694" t="s">
        <v>660</v>
      </c>
      <c r="N694" t="s">
        <v>187</v>
      </c>
      <c r="O694" t="s">
        <v>32</v>
      </c>
      <c r="P694" t="s">
        <v>46</v>
      </c>
      <c r="Q694" t="s">
        <v>34</v>
      </c>
      <c r="R694" s="1">
        <f>DATE(2012,2,1)</f>
        <v>40940</v>
      </c>
      <c r="T694" t="s">
        <v>34</v>
      </c>
      <c r="U694" s="2">
        <v>0</v>
      </c>
      <c r="V694" t="s">
        <v>189</v>
      </c>
      <c r="W694" t="s">
        <v>36</v>
      </c>
    </row>
    <row r="695" spans="1:23" ht="17.5" hidden="1" customHeight="1" x14ac:dyDescent="0.4">
      <c r="A695" s="2">
        <v>93550</v>
      </c>
      <c r="B695" s="1">
        <f t="shared" si="71"/>
        <v>43677</v>
      </c>
      <c r="C695" t="s">
        <v>213</v>
      </c>
      <c r="D695" t="s">
        <v>24</v>
      </c>
      <c r="E695" t="s">
        <v>133</v>
      </c>
      <c r="F695" t="s">
        <v>111</v>
      </c>
      <c r="G695" t="s">
        <v>27</v>
      </c>
      <c r="H695" s="46">
        <v>38.46</v>
      </c>
      <c r="I695" s="46">
        <v>0</v>
      </c>
      <c r="J695" t="s">
        <v>62</v>
      </c>
      <c r="K695" s="2">
        <v>4</v>
      </c>
      <c r="L695" t="s">
        <v>42</v>
      </c>
      <c r="M695" t="s">
        <v>661</v>
      </c>
      <c r="N695" t="s">
        <v>199</v>
      </c>
      <c r="O695" t="s">
        <v>32</v>
      </c>
      <c r="P695" t="s">
        <v>33</v>
      </c>
      <c r="Q695" t="s">
        <v>34</v>
      </c>
      <c r="R695" s="1">
        <f t="shared" ref="R695:R714" si="72">DATE(2010,11,2)</f>
        <v>40484</v>
      </c>
      <c r="T695" t="s">
        <v>34</v>
      </c>
      <c r="U695" s="2">
        <v>0</v>
      </c>
      <c r="V695" t="s">
        <v>200</v>
      </c>
      <c r="W695" t="s">
        <v>36</v>
      </c>
    </row>
    <row r="696" spans="1:23" ht="17.5" hidden="1" customHeight="1" x14ac:dyDescent="0.4">
      <c r="A696" s="2">
        <v>93550</v>
      </c>
      <c r="B696" s="1">
        <f t="shared" si="71"/>
        <v>43677</v>
      </c>
      <c r="C696" t="s">
        <v>213</v>
      </c>
      <c r="D696" t="s">
        <v>24</v>
      </c>
      <c r="E696" t="s">
        <v>133</v>
      </c>
      <c r="F696" t="s">
        <v>111</v>
      </c>
      <c r="G696" t="s">
        <v>27</v>
      </c>
      <c r="H696" s="46">
        <v>0.73</v>
      </c>
      <c r="I696" s="46">
        <v>0</v>
      </c>
      <c r="J696" t="s">
        <v>62</v>
      </c>
      <c r="K696" s="2">
        <v>4</v>
      </c>
      <c r="L696" t="s">
        <v>42</v>
      </c>
      <c r="M696" t="s">
        <v>661</v>
      </c>
      <c r="N696" t="s">
        <v>199</v>
      </c>
      <c r="O696" t="s">
        <v>32</v>
      </c>
      <c r="P696" t="s">
        <v>46</v>
      </c>
      <c r="Q696" t="s">
        <v>34</v>
      </c>
      <c r="R696" s="1">
        <f t="shared" si="72"/>
        <v>40484</v>
      </c>
      <c r="T696" t="s">
        <v>34</v>
      </c>
      <c r="U696" s="2">
        <v>0</v>
      </c>
      <c r="V696" t="s">
        <v>200</v>
      </c>
      <c r="W696" t="s">
        <v>36</v>
      </c>
    </row>
    <row r="697" spans="1:23" ht="17.5" hidden="1" customHeight="1" x14ac:dyDescent="0.4">
      <c r="A697" s="2">
        <v>93550</v>
      </c>
      <c r="B697" s="1">
        <f t="shared" si="71"/>
        <v>43677</v>
      </c>
      <c r="C697" t="s">
        <v>196</v>
      </c>
      <c r="D697" t="s">
        <v>24</v>
      </c>
      <c r="E697" t="s">
        <v>38</v>
      </c>
      <c r="F697" t="s">
        <v>111</v>
      </c>
      <c r="G697" t="s">
        <v>40</v>
      </c>
      <c r="H697" s="46">
        <v>14.79</v>
      </c>
      <c r="I697" s="46">
        <v>0</v>
      </c>
      <c r="J697" t="s">
        <v>62</v>
      </c>
      <c r="K697" s="2">
        <v>4</v>
      </c>
      <c r="L697" t="s">
        <v>42</v>
      </c>
      <c r="M697" t="s">
        <v>661</v>
      </c>
      <c r="N697" t="s">
        <v>199</v>
      </c>
      <c r="O697" t="s">
        <v>32</v>
      </c>
      <c r="P697" t="s">
        <v>33</v>
      </c>
      <c r="Q697" t="s">
        <v>34</v>
      </c>
      <c r="R697" s="1">
        <f t="shared" si="72"/>
        <v>40484</v>
      </c>
      <c r="T697" t="s">
        <v>34</v>
      </c>
      <c r="U697" s="2">
        <v>0</v>
      </c>
      <c r="V697" t="s">
        <v>200</v>
      </c>
      <c r="W697" t="s">
        <v>36</v>
      </c>
    </row>
    <row r="698" spans="1:23" ht="17.5" hidden="1" customHeight="1" x14ac:dyDescent="0.4">
      <c r="A698" s="2">
        <v>93550</v>
      </c>
      <c r="B698" s="1">
        <f t="shared" si="71"/>
        <v>43677</v>
      </c>
      <c r="C698" t="s">
        <v>196</v>
      </c>
      <c r="D698" t="s">
        <v>24</v>
      </c>
      <c r="E698" t="s">
        <v>38</v>
      </c>
      <c r="F698" t="s">
        <v>111</v>
      </c>
      <c r="G698" t="s">
        <v>40</v>
      </c>
      <c r="H698" s="46">
        <v>0.28000000000000003</v>
      </c>
      <c r="I698" s="46">
        <v>0</v>
      </c>
      <c r="J698" t="s">
        <v>62</v>
      </c>
      <c r="K698" s="2">
        <v>4</v>
      </c>
      <c r="L698" t="s">
        <v>42</v>
      </c>
      <c r="M698" t="s">
        <v>661</v>
      </c>
      <c r="N698" t="s">
        <v>199</v>
      </c>
      <c r="O698" t="s">
        <v>32</v>
      </c>
      <c r="P698" t="s">
        <v>46</v>
      </c>
      <c r="Q698" t="s">
        <v>34</v>
      </c>
      <c r="R698" s="1">
        <f t="shared" si="72"/>
        <v>40484</v>
      </c>
      <c r="T698" t="s">
        <v>34</v>
      </c>
      <c r="U698" s="2">
        <v>0</v>
      </c>
      <c r="V698" t="s">
        <v>200</v>
      </c>
      <c r="W698" t="s">
        <v>36</v>
      </c>
    </row>
    <row r="699" spans="1:23" ht="17.5" hidden="1" customHeight="1" x14ac:dyDescent="0.4">
      <c r="A699" s="2">
        <v>93550</v>
      </c>
      <c r="B699" s="1">
        <f t="shared" si="71"/>
        <v>43677</v>
      </c>
      <c r="C699" t="s">
        <v>395</v>
      </c>
      <c r="D699" t="s">
        <v>24</v>
      </c>
      <c r="E699" t="s">
        <v>74</v>
      </c>
      <c r="F699" t="s">
        <v>111</v>
      </c>
      <c r="G699" t="s">
        <v>40</v>
      </c>
      <c r="H699" s="46">
        <v>4.01</v>
      </c>
      <c r="I699" s="46">
        <v>0</v>
      </c>
      <c r="J699" t="s">
        <v>62</v>
      </c>
      <c r="K699" s="2">
        <v>4</v>
      </c>
      <c r="L699" t="s">
        <v>42</v>
      </c>
      <c r="M699" t="s">
        <v>661</v>
      </c>
      <c r="N699" t="s">
        <v>199</v>
      </c>
      <c r="O699" t="s">
        <v>32</v>
      </c>
      <c r="P699" t="s">
        <v>33</v>
      </c>
      <c r="Q699" t="s">
        <v>34</v>
      </c>
      <c r="R699" s="1">
        <f t="shared" si="72"/>
        <v>40484</v>
      </c>
      <c r="T699" t="s">
        <v>34</v>
      </c>
      <c r="U699" s="2">
        <v>0</v>
      </c>
      <c r="V699" t="s">
        <v>200</v>
      </c>
      <c r="W699" t="s">
        <v>36</v>
      </c>
    </row>
    <row r="700" spans="1:23" ht="17.5" hidden="1" customHeight="1" x14ac:dyDescent="0.4">
      <c r="A700" s="2">
        <v>93550</v>
      </c>
      <c r="B700" s="1">
        <f t="shared" si="71"/>
        <v>43677</v>
      </c>
      <c r="C700" t="s">
        <v>395</v>
      </c>
      <c r="D700" t="s">
        <v>24</v>
      </c>
      <c r="E700" t="s">
        <v>74</v>
      </c>
      <c r="F700" t="s">
        <v>111</v>
      </c>
      <c r="G700" t="s">
        <v>40</v>
      </c>
      <c r="H700" s="46">
        <v>4.01</v>
      </c>
      <c r="I700" s="46">
        <v>0</v>
      </c>
      <c r="J700" t="s">
        <v>62</v>
      </c>
      <c r="K700" s="2">
        <v>4</v>
      </c>
      <c r="L700" t="s">
        <v>42</v>
      </c>
      <c r="M700" t="s">
        <v>661</v>
      </c>
      <c r="N700" t="s">
        <v>199</v>
      </c>
      <c r="O700" t="s">
        <v>32</v>
      </c>
      <c r="P700" t="s">
        <v>33</v>
      </c>
      <c r="Q700" t="s">
        <v>34</v>
      </c>
      <c r="R700" s="1">
        <f t="shared" si="72"/>
        <v>40484</v>
      </c>
      <c r="T700" t="s">
        <v>34</v>
      </c>
      <c r="U700" s="2">
        <v>0</v>
      </c>
      <c r="V700" t="s">
        <v>200</v>
      </c>
      <c r="W700" t="s">
        <v>36</v>
      </c>
    </row>
    <row r="701" spans="1:23" ht="17.5" hidden="1" customHeight="1" x14ac:dyDescent="0.4">
      <c r="A701" s="2">
        <v>93550</v>
      </c>
      <c r="B701" s="1">
        <f t="shared" si="71"/>
        <v>43677</v>
      </c>
      <c r="C701" t="s">
        <v>395</v>
      </c>
      <c r="D701" t="s">
        <v>24</v>
      </c>
      <c r="E701" t="s">
        <v>74</v>
      </c>
      <c r="F701" t="s">
        <v>111</v>
      </c>
      <c r="G701" t="s">
        <v>40</v>
      </c>
      <c r="H701" s="46">
        <v>0.08</v>
      </c>
      <c r="I701" s="46">
        <v>0</v>
      </c>
      <c r="J701" t="s">
        <v>62</v>
      </c>
      <c r="K701" s="2">
        <v>4</v>
      </c>
      <c r="L701" t="s">
        <v>42</v>
      </c>
      <c r="M701" t="s">
        <v>661</v>
      </c>
      <c r="N701" t="s">
        <v>199</v>
      </c>
      <c r="O701" t="s">
        <v>32</v>
      </c>
      <c r="P701" t="s">
        <v>46</v>
      </c>
      <c r="Q701" t="s">
        <v>34</v>
      </c>
      <c r="R701" s="1">
        <f t="shared" si="72"/>
        <v>40484</v>
      </c>
      <c r="T701" t="s">
        <v>34</v>
      </c>
      <c r="U701" s="2">
        <v>0</v>
      </c>
      <c r="V701" t="s">
        <v>200</v>
      </c>
      <c r="W701" t="s">
        <v>36</v>
      </c>
    </row>
    <row r="702" spans="1:23" ht="17.5" hidden="1" customHeight="1" x14ac:dyDescent="0.4">
      <c r="A702" s="2">
        <v>93550</v>
      </c>
      <c r="B702" s="1">
        <f t="shared" si="71"/>
        <v>43677</v>
      </c>
      <c r="C702" t="s">
        <v>395</v>
      </c>
      <c r="D702" t="s">
        <v>24</v>
      </c>
      <c r="E702" t="s">
        <v>74</v>
      </c>
      <c r="F702" t="s">
        <v>111</v>
      </c>
      <c r="G702" t="s">
        <v>40</v>
      </c>
      <c r="H702" s="46">
        <v>0.08</v>
      </c>
      <c r="I702" s="46">
        <v>0</v>
      </c>
      <c r="J702" t="s">
        <v>62</v>
      </c>
      <c r="K702" s="2">
        <v>4</v>
      </c>
      <c r="L702" t="s">
        <v>42</v>
      </c>
      <c r="M702" t="s">
        <v>661</v>
      </c>
      <c r="N702" t="s">
        <v>199</v>
      </c>
      <c r="O702" t="s">
        <v>32</v>
      </c>
      <c r="P702" t="s">
        <v>46</v>
      </c>
      <c r="Q702" t="s">
        <v>34</v>
      </c>
      <c r="R702" s="1">
        <f t="shared" si="72"/>
        <v>40484</v>
      </c>
      <c r="T702" t="s">
        <v>34</v>
      </c>
      <c r="U702" s="2">
        <v>0</v>
      </c>
      <c r="V702" t="s">
        <v>200</v>
      </c>
      <c r="W702" t="s">
        <v>36</v>
      </c>
    </row>
    <row r="703" spans="1:23" ht="17.5" hidden="1" customHeight="1" x14ac:dyDescent="0.4">
      <c r="A703" s="2">
        <v>93550</v>
      </c>
      <c r="B703" s="1">
        <f t="shared" si="71"/>
        <v>43677</v>
      </c>
      <c r="C703" t="s">
        <v>662</v>
      </c>
      <c r="D703" t="s">
        <v>24</v>
      </c>
      <c r="E703" t="s">
        <v>139</v>
      </c>
      <c r="F703" t="s">
        <v>111</v>
      </c>
      <c r="G703" t="s">
        <v>141</v>
      </c>
      <c r="H703" s="46">
        <v>16.86</v>
      </c>
      <c r="I703" s="46">
        <v>0</v>
      </c>
      <c r="J703" t="s">
        <v>62</v>
      </c>
      <c r="K703" s="2">
        <v>4</v>
      </c>
      <c r="L703" t="s">
        <v>42</v>
      </c>
      <c r="M703" t="s">
        <v>661</v>
      </c>
      <c r="N703" t="s">
        <v>199</v>
      </c>
      <c r="O703" t="s">
        <v>32</v>
      </c>
      <c r="P703" t="s">
        <v>33</v>
      </c>
      <c r="Q703" t="s">
        <v>34</v>
      </c>
      <c r="R703" s="1">
        <f t="shared" si="72"/>
        <v>40484</v>
      </c>
      <c r="T703" t="s">
        <v>34</v>
      </c>
      <c r="U703" s="2">
        <v>0</v>
      </c>
      <c r="V703" t="s">
        <v>200</v>
      </c>
      <c r="W703" t="s">
        <v>36</v>
      </c>
    </row>
    <row r="704" spans="1:23" ht="17.5" hidden="1" customHeight="1" x14ac:dyDescent="0.4">
      <c r="A704" s="2">
        <v>93550</v>
      </c>
      <c r="B704" s="1">
        <f t="shared" si="71"/>
        <v>43677</v>
      </c>
      <c r="C704" t="s">
        <v>662</v>
      </c>
      <c r="D704" t="s">
        <v>24</v>
      </c>
      <c r="E704" t="s">
        <v>139</v>
      </c>
      <c r="F704" t="s">
        <v>111</v>
      </c>
      <c r="G704" t="s">
        <v>141</v>
      </c>
      <c r="H704" s="46">
        <v>0.32</v>
      </c>
      <c r="I704" s="46">
        <v>0</v>
      </c>
      <c r="J704" t="s">
        <v>62</v>
      </c>
      <c r="K704" s="2">
        <v>4</v>
      </c>
      <c r="L704" t="s">
        <v>42</v>
      </c>
      <c r="M704" t="s">
        <v>661</v>
      </c>
      <c r="N704" t="s">
        <v>199</v>
      </c>
      <c r="O704" t="s">
        <v>32</v>
      </c>
      <c r="P704" t="s">
        <v>46</v>
      </c>
      <c r="Q704" t="s">
        <v>34</v>
      </c>
      <c r="R704" s="1">
        <f t="shared" si="72"/>
        <v>40484</v>
      </c>
      <c r="T704" t="s">
        <v>34</v>
      </c>
      <c r="U704" s="2">
        <v>0</v>
      </c>
      <c r="V704" t="s">
        <v>200</v>
      </c>
      <c r="W704" t="s">
        <v>36</v>
      </c>
    </row>
    <row r="705" spans="1:23" ht="17.5" hidden="1" customHeight="1" x14ac:dyDescent="0.4">
      <c r="A705" s="2">
        <v>93551</v>
      </c>
      <c r="B705" s="1">
        <f t="shared" si="71"/>
        <v>43677</v>
      </c>
      <c r="C705" t="s">
        <v>213</v>
      </c>
      <c r="D705" t="s">
        <v>24</v>
      </c>
      <c r="E705" t="s">
        <v>133</v>
      </c>
      <c r="F705" t="s">
        <v>111</v>
      </c>
      <c r="G705" t="s">
        <v>27</v>
      </c>
      <c r="H705" s="46">
        <v>17.62</v>
      </c>
      <c r="I705" s="46">
        <v>0</v>
      </c>
      <c r="J705" t="s">
        <v>62</v>
      </c>
      <c r="K705" s="2">
        <v>4</v>
      </c>
      <c r="L705" t="s">
        <v>42</v>
      </c>
      <c r="M705" t="s">
        <v>663</v>
      </c>
      <c r="N705" t="s">
        <v>199</v>
      </c>
      <c r="O705" t="s">
        <v>32</v>
      </c>
      <c r="P705" t="s">
        <v>33</v>
      </c>
      <c r="Q705" t="s">
        <v>34</v>
      </c>
      <c r="R705" s="1">
        <f t="shared" si="72"/>
        <v>40484</v>
      </c>
      <c r="T705" t="s">
        <v>34</v>
      </c>
      <c r="U705" s="2">
        <v>0</v>
      </c>
      <c r="V705" t="s">
        <v>200</v>
      </c>
      <c r="W705" t="s">
        <v>36</v>
      </c>
    </row>
    <row r="706" spans="1:23" ht="17.5" hidden="1" customHeight="1" x14ac:dyDescent="0.4">
      <c r="A706" s="2">
        <v>93551</v>
      </c>
      <c r="B706" s="1">
        <f t="shared" si="71"/>
        <v>43677</v>
      </c>
      <c r="C706" t="s">
        <v>213</v>
      </c>
      <c r="D706" t="s">
        <v>24</v>
      </c>
      <c r="E706" t="s">
        <v>133</v>
      </c>
      <c r="F706" t="s">
        <v>111</v>
      </c>
      <c r="G706" t="s">
        <v>27</v>
      </c>
      <c r="H706" s="46">
        <v>0.33</v>
      </c>
      <c r="I706" s="46">
        <v>0</v>
      </c>
      <c r="J706" t="s">
        <v>62</v>
      </c>
      <c r="K706" s="2">
        <v>4</v>
      </c>
      <c r="L706" t="s">
        <v>42</v>
      </c>
      <c r="M706" t="s">
        <v>663</v>
      </c>
      <c r="N706" t="s">
        <v>199</v>
      </c>
      <c r="O706" t="s">
        <v>32</v>
      </c>
      <c r="P706" t="s">
        <v>46</v>
      </c>
      <c r="Q706" t="s">
        <v>34</v>
      </c>
      <c r="R706" s="1">
        <f t="shared" si="72"/>
        <v>40484</v>
      </c>
      <c r="T706" t="s">
        <v>34</v>
      </c>
      <c r="U706" s="2">
        <v>0</v>
      </c>
      <c r="V706" t="s">
        <v>200</v>
      </c>
      <c r="W706" t="s">
        <v>36</v>
      </c>
    </row>
    <row r="707" spans="1:23" ht="17.5" hidden="1" customHeight="1" x14ac:dyDescent="0.4">
      <c r="A707" s="2">
        <v>93551</v>
      </c>
      <c r="B707" s="1">
        <f t="shared" si="71"/>
        <v>43677</v>
      </c>
      <c r="C707" t="s">
        <v>196</v>
      </c>
      <c r="D707" t="s">
        <v>24</v>
      </c>
      <c r="E707" t="s">
        <v>38</v>
      </c>
      <c r="F707" t="s">
        <v>111</v>
      </c>
      <c r="G707" t="s">
        <v>40</v>
      </c>
      <c r="H707" s="46">
        <v>8.17</v>
      </c>
      <c r="I707" s="46">
        <v>0</v>
      </c>
      <c r="J707" t="s">
        <v>62</v>
      </c>
      <c r="K707" s="2">
        <v>4</v>
      </c>
      <c r="L707" t="s">
        <v>42</v>
      </c>
      <c r="M707" t="s">
        <v>663</v>
      </c>
      <c r="N707" t="s">
        <v>199</v>
      </c>
      <c r="O707" t="s">
        <v>32</v>
      </c>
      <c r="P707" t="s">
        <v>33</v>
      </c>
      <c r="Q707" t="s">
        <v>34</v>
      </c>
      <c r="R707" s="1">
        <f t="shared" si="72"/>
        <v>40484</v>
      </c>
      <c r="T707" t="s">
        <v>34</v>
      </c>
      <c r="U707" s="2">
        <v>0</v>
      </c>
      <c r="V707" t="s">
        <v>200</v>
      </c>
      <c r="W707" t="s">
        <v>36</v>
      </c>
    </row>
    <row r="708" spans="1:23" ht="17.5" hidden="1" customHeight="1" x14ac:dyDescent="0.4">
      <c r="A708" s="2">
        <v>93551</v>
      </c>
      <c r="B708" s="1">
        <f t="shared" si="71"/>
        <v>43677</v>
      </c>
      <c r="C708" t="s">
        <v>196</v>
      </c>
      <c r="D708" t="s">
        <v>24</v>
      </c>
      <c r="E708" t="s">
        <v>38</v>
      </c>
      <c r="F708" t="s">
        <v>111</v>
      </c>
      <c r="G708" t="s">
        <v>40</v>
      </c>
      <c r="H708" s="46">
        <v>0.15</v>
      </c>
      <c r="I708" s="46">
        <v>0</v>
      </c>
      <c r="J708" t="s">
        <v>62</v>
      </c>
      <c r="K708" s="2">
        <v>4</v>
      </c>
      <c r="L708" t="s">
        <v>42</v>
      </c>
      <c r="M708" t="s">
        <v>663</v>
      </c>
      <c r="N708" t="s">
        <v>199</v>
      </c>
      <c r="O708" t="s">
        <v>32</v>
      </c>
      <c r="P708" t="s">
        <v>46</v>
      </c>
      <c r="Q708" t="s">
        <v>34</v>
      </c>
      <c r="R708" s="1">
        <f t="shared" si="72"/>
        <v>40484</v>
      </c>
      <c r="T708" t="s">
        <v>34</v>
      </c>
      <c r="U708" s="2">
        <v>0</v>
      </c>
      <c r="V708" t="s">
        <v>200</v>
      </c>
      <c r="W708" t="s">
        <v>36</v>
      </c>
    </row>
    <row r="709" spans="1:23" ht="17.5" hidden="1" customHeight="1" x14ac:dyDescent="0.4">
      <c r="A709" s="2">
        <v>93551</v>
      </c>
      <c r="B709" s="1">
        <f t="shared" si="71"/>
        <v>43677</v>
      </c>
      <c r="C709" t="s">
        <v>395</v>
      </c>
      <c r="D709" t="s">
        <v>24</v>
      </c>
      <c r="E709" t="s">
        <v>74</v>
      </c>
      <c r="F709" t="s">
        <v>111</v>
      </c>
      <c r="G709" t="s">
        <v>40</v>
      </c>
      <c r="H709" s="46">
        <v>4.01</v>
      </c>
      <c r="I709" s="46">
        <v>0</v>
      </c>
      <c r="J709" t="s">
        <v>62</v>
      </c>
      <c r="K709" s="2">
        <v>4</v>
      </c>
      <c r="L709" t="s">
        <v>42</v>
      </c>
      <c r="M709" t="s">
        <v>663</v>
      </c>
      <c r="N709" t="s">
        <v>199</v>
      </c>
      <c r="O709" t="s">
        <v>32</v>
      </c>
      <c r="P709" t="s">
        <v>33</v>
      </c>
      <c r="Q709" t="s">
        <v>34</v>
      </c>
      <c r="R709" s="1">
        <f t="shared" si="72"/>
        <v>40484</v>
      </c>
      <c r="T709" t="s">
        <v>34</v>
      </c>
      <c r="U709" s="2">
        <v>0</v>
      </c>
      <c r="V709" t="s">
        <v>200</v>
      </c>
      <c r="W709" t="s">
        <v>36</v>
      </c>
    </row>
    <row r="710" spans="1:23" ht="17.5" hidden="1" customHeight="1" x14ac:dyDescent="0.4">
      <c r="A710" s="2">
        <v>93551</v>
      </c>
      <c r="B710" s="1">
        <f t="shared" si="71"/>
        <v>43677</v>
      </c>
      <c r="C710" t="s">
        <v>395</v>
      </c>
      <c r="D710" t="s">
        <v>24</v>
      </c>
      <c r="E710" t="s">
        <v>74</v>
      </c>
      <c r="F710" t="s">
        <v>111</v>
      </c>
      <c r="G710" t="s">
        <v>40</v>
      </c>
      <c r="H710" s="46">
        <v>0.08</v>
      </c>
      <c r="I710" s="46">
        <v>0</v>
      </c>
      <c r="J710" t="s">
        <v>62</v>
      </c>
      <c r="K710" s="2">
        <v>4</v>
      </c>
      <c r="L710" t="s">
        <v>42</v>
      </c>
      <c r="M710" t="s">
        <v>663</v>
      </c>
      <c r="N710" t="s">
        <v>199</v>
      </c>
      <c r="O710" t="s">
        <v>32</v>
      </c>
      <c r="P710" t="s">
        <v>46</v>
      </c>
      <c r="Q710" t="s">
        <v>34</v>
      </c>
      <c r="R710" s="1">
        <f t="shared" si="72"/>
        <v>40484</v>
      </c>
      <c r="T710" t="s">
        <v>34</v>
      </c>
      <c r="U710" s="2">
        <v>0</v>
      </c>
      <c r="V710" t="s">
        <v>200</v>
      </c>
      <c r="W710" t="s">
        <v>36</v>
      </c>
    </row>
    <row r="711" spans="1:23" ht="17.5" hidden="1" customHeight="1" x14ac:dyDescent="0.4">
      <c r="A711" s="2">
        <v>93552</v>
      </c>
      <c r="B711" s="1">
        <f t="shared" si="71"/>
        <v>43677</v>
      </c>
      <c r="C711" t="s">
        <v>204</v>
      </c>
      <c r="D711" t="s">
        <v>24</v>
      </c>
      <c r="E711" t="s">
        <v>205</v>
      </c>
      <c r="F711" t="s">
        <v>111</v>
      </c>
      <c r="G711" t="s">
        <v>141</v>
      </c>
      <c r="H711" s="46">
        <v>4.01</v>
      </c>
      <c r="I711" s="46">
        <v>0</v>
      </c>
      <c r="J711" t="s">
        <v>62</v>
      </c>
      <c r="K711" s="2">
        <v>4</v>
      </c>
      <c r="L711" t="s">
        <v>42</v>
      </c>
      <c r="M711" t="s">
        <v>664</v>
      </c>
      <c r="N711" t="s">
        <v>199</v>
      </c>
      <c r="O711" t="s">
        <v>32</v>
      </c>
      <c r="P711" t="s">
        <v>33</v>
      </c>
      <c r="Q711" t="s">
        <v>34</v>
      </c>
      <c r="R711" s="1">
        <f t="shared" si="72"/>
        <v>40484</v>
      </c>
      <c r="T711" t="s">
        <v>34</v>
      </c>
      <c r="U711" s="2">
        <v>0</v>
      </c>
      <c r="V711" t="s">
        <v>200</v>
      </c>
      <c r="W711" t="s">
        <v>36</v>
      </c>
    </row>
    <row r="712" spans="1:23" ht="17.5" hidden="1" customHeight="1" x14ac:dyDescent="0.4">
      <c r="A712" s="2">
        <v>93552</v>
      </c>
      <c r="B712" s="1">
        <f t="shared" si="71"/>
        <v>43677</v>
      </c>
      <c r="C712" t="s">
        <v>204</v>
      </c>
      <c r="D712" t="s">
        <v>24</v>
      </c>
      <c r="E712" t="s">
        <v>205</v>
      </c>
      <c r="F712" t="s">
        <v>111</v>
      </c>
      <c r="G712" t="s">
        <v>141</v>
      </c>
      <c r="H712" s="46">
        <v>0.08</v>
      </c>
      <c r="I712" s="46">
        <v>0</v>
      </c>
      <c r="J712" t="s">
        <v>62</v>
      </c>
      <c r="K712" s="2">
        <v>4</v>
      </c>
      <c r="L712" t="s">
        <v>42</v>
      </c>
      <c r="M712" t="s">
        <v>664</v>
      </c>
      <c r="N712" t="s">
        <v>199</v>
      </c>
      <c r="O712" t="s">
        <v>32</v>
      </c>
      <c r="P712" t="s">
        <v>46</v>
      </c>
      <c r="Q712" t="s">
        <v>34</v>
      </c>
      <c r="R712" s="1">
        <f t="shared" si="72"/>
        <v>40484</v>
      </c>
      <c r="T712" t="s">
        <v>34</v>
      </c>
      <c r="U712" s="2">
        <v>0</v>
      </c>
      <c r="V712" t="s">
        <v>200</v>
      </c>
      <c r="W712" t="s">
        <v>36</v>
      </c>
    </row>
    <row r="713" spans="1:23" ht="17.5" hidden="1" customHeight="1" x14ac:dyDescent="0.4">
      <c r="A713" s="2">
        <v>93552</v>
      </c>
      <c r="B713" s="1">
        <f t="shared" si="71"/>
        <v>43677</v>
      </c>
      <c r="C713" t="s">
        <v>563</v>
      </c>
      <c r="D713" t="s">
        <v>24</v>
      </c>
      <c r="E713" t="s">
        <v>398</v>
      </c>
      <c r="F713" t="s">
        <v>111</v>
      </c>
      <c r="G713" t="s">
        <v>68</v>
      </c>
      <c r="H713" s="46">
        <v>4.01</v>
      </c>
      <c r="I713" s="46">
        <v>0</v>
      </c>
      <c r="J713" t="s">
        <v>62</v>
      </c>
      <c r="K713" s="2">
        <v>4</v>
      </c>
      <c r="L713" t="s">
        <v>42</v>
      </c>
      <c r="M713" t="s">
        <v>664</v>
      </c>
      <c r="N713" t="s">
        <v>199</v>
      </c>
      <c r="O713" t="s">
        <v>32</v>
      </c>
      <c r="P713" t="s">
        <v>33</v>
      </c>
      <c r="Q713" t="s">
        <v>34</v>
      </c>
      <c r="R713" s="1">
        <f t="shared" si="72"/>
        <v>40484</v>
      </c>
      <c r="T713" t="s">
        <v>34</v>
      </c>
      <c r="U713" s="2">
        <v>0</v>
      </c>
      <c r="V713" t="s">
        <v>200</v>
      </c>
      <c r="W713" t="s">
        <v>36</v>
      </c>
    </row>
    <row r="714" spans="1:23" ht="17.5" hidden="1" customHeight="1" x14ac:dyDescent="0.4">
      <c r="A714" s="2">
        <v>93552</v>
      </c>
      <c r="B714" s="1">
        <f t="shared" si="71"/>
        <v>43677</v>
      </c>
      <c r="C714" t="s">
        <v>563</v>
      </c>
      <c r="D714" t="s">
        <v>24</v>
      </c>
      <c r="E714" t="s">
        <v>398</v>
      </c>
      <c r="F714" t="s">
        <v>111</v>
      </c>
      <c r="G714" t="s">
        <v>68</v>
      </c>
      <c r="H714" s="46">
        <v>0.08</v>
      </c>
      <c r="I714" s="46">
        <v>0</v>
      </c>
      <c r="J714" t="s">
        <v>62</v>
      </c>
      <c r="K714" s="2">
        <v>4</v>
      </c>
      <c r="L714" t="s">
        <v>42</v>
      </c>
      <c r="M714" t="s">
        <v>664</v>
      </c>
      <c r="N714" t="s">
        <v>199</v>
      </c>
      <c r="O714" t="s">
        <v>32</v>
      </c>
      <c r="P714" t="s">
        <v>46</v>
      </c>
      <c r="Q714" t="s">
        <v>34</v>
      </c>
      <c r="R714" s="1">
        <f t="shared" si="72"/>
        <v>40484</v>
      </c>
      <c r="T714" t="s">
        <v>34</v>
      </c>
      <c r="U714" s="2">
        <v>0</v>
      </c>
      <c r="V714" t="s">
        <v>200</v>
      </c>
      <c r="W714" t="s">
        <v>36</v>
      </c>
    </row>
    <row r="715" spans="1:23" ht="17.5" hidden="1" customHeight="1" x14ac:dyDescent="0.4">
      <c r="A715" s="2">
        <v>93554</v>
      </c>
      <c r="B715" s="1">
        <f t="shared" si="71"/>
        <v>43677</v>
      </c>
      <c r="C715" t="s">
        <v>421</v>
      </c>
      <c r="D715" t="s">
        <v>24</v>
      </c>
      <c r="E715" t="s">
        <v>290</v>
      </c>
      <c r="F715" t="s">
        <v>422</v>
      </c>
      <c r="G715" t="s">
        <v>61</v>
      </c>
      <c r="H715" s="46">
        <v>313.25</v>
      </c>
      <c r="I715" s="46">
        <v>0</v>
      </c>
      <c r="J715" t="s">
        <v>62</v>
      </c>
      <c r="K715" s="2">
        <v>4</v>
      </c>
      <c r="L715" t="s">
        <v>42</v>
      </c>
      <c r="M715" t="s">
        <v>665</v>
      </c>
      <c r="N715" t="s">
        <v>666</v>
      </c>
      <c r="O715" t="s">
        <v>32</v>
      </c>
      <c r="P715" t="s">
        <v>33</v>
      </c>
      <c r="Q715" t="s">
        <v>34</v>
      </c>
      <c r="R715" s="1">
        <f>DATE(2011,2,17)</f>
        <v>40591</v>
      </c>
      <c r="T715" t="s">
        <v>34</v>
      </c>
      <c r="U715" s="2">
        <v>0</v>
      </c>
      <c r="V715" t="s">
        <v>667</v>
      </c>
      <c r="W715" t="s">
        <v>36</v>
      </c>
    </row>
    <row r="716" spans="1:23" ht="17.5" hidden="1" customHeight="1" x14ac:dyDescent="0.4">
      <c r="A716" s="2">
        <v>93554</v>
      </c>
      <c r="B716" s="1">
        <f t="shared" si="71"/>
        <v>43677</v>
      </c>
      <c r="C716" t="s">
        <v>421</v>
      </c>
      <c r="D716" t="s">
        <v>24</v>
      </c>
      <c r="E716" t="s">
        <v>290</v>
      </c>
      <c r="F716" t="s">
        <v>422</v>
      </c>
      <c r="G716" t="s">
        <v>61</v>
      </c>
      <c r="H716" s="46">
        <v>5.92</v>
      </c>
      <c r="I716" s="46">
        <v>0</v>
      </c>
      <c r="J716" t="s">
        <v>62</v>
      </c>
      <c r="K716" s="2">
        <v>4</v>
      </c>
      <c r="L716" t="s">
        <v>42</v>
      </c>
      <c r="M716" t="s">
        <v>665</v>
      </c>
      <c r="N716" t="s">
        <v>666</v>
      </c>
      <c r="O716" t="s">
        <v>32</v>
      </c>
      <c r="P716" t="s">
        <v>46</v>
      </c>
      <c r="Q716" t="s">
        <v>34</v>
      </c>
      <c r="R716" s="1">
        <f>DATE(2011,2,17)</f>
        <v>40591</v>
      </c>
      <c r="T716" t="s">
        <v>34</v>
      </c>
      <c r="U716" s="2">
        <v>0</v>
      </c>
      <c r="V716" t="s">
        <v>667</v>
      </c>
      <c r="W716" t="s">
        <v>36</v>
      </c>
    </row>
    <row r="717" spans="1:23" ht="17.5" hidden="1" customHeight="1" x14ac:dyDescent="0.4">
      <c r="A717" s="2">
        <v>93559</v>
      </c>
      <c r="B717" s="1">
        <f t="shared" si="71"/>
        <v>43677</v>
      </c>
      <c r="C717" t="s">
        <v>138</v>
      </c>
      <c r="D717" t="s">
        <v>24</v>
      </c>
      <c r="E717" t="s">
        <v>139</v>
      </c>
      <c r="F717" t="s">
        <v>140</v>
      </c>
      <c r="G717" t="s">
        <v>141</v>
      </c>
      <c r="H717" s="46">
        <v>34.700000000000003</v>
      </c>
      <c r="I717" s="46">
        <v>0</v>
      </c>
      <c r="J717" t="s">
        <v>62</v>
      </c>
      <c r="K717" s="2">
        <v>4</v>
      </c>
      <c r="L717" t="s">
        <v>42</v>
      </c>
      <c r="M717" t="s">
        <v>668</v>
      </c>
      <c r="N717" t="s">
        <v>669</v>
      </c>
      <c r="O717" t="s">
        <v>32</v>
      </c>
      <c r="P717" t="s">
        <v>33</v>
      </c>
      <c r="Q717" t="s">
        <v>34</v>
      </c>
      <c r="R717" s="1">
        <f t="shared" ref="R717:R734" si="73">DATE(2010,11,2)</f>
        <v>40484</v>
      </c>
      <c r="T717" t="s">
        <v>34</v>
      </c>
      <c r="U717" s="2">
        <v>0</v>
      </c>
      <c r="V717" t="s">
        <v>670</v>
      </c>
      <c r="W717" t="s">
        <v>36</v>
      </c>
    </row>
    <row r="718" spans="1:23" ht="17.5" hidden="1" customHeight="1" x14ac:dyDescent="0.4">
      <c r="A718" s="2">
        <v>93559</v>
      </c>
      <c r="B718" s="1">
        <f t="shared" si="71"/>
        <v>43677</v>
      </c>
      <c r="C718" t="s">
        <v>138</v>
      </c>
      <c r="D718" t="s">
        <v>24</v>
      </c>
      <c r="E718" t="s">
        <v>139</v>
      </c>
      <c r="F718" t="s">
        <v>140</v>
      </c>
      <c r="G718" t="s">
        <v>141</v>
      </c>
      <c r="H718" s="46">
        <v>0.66</v>
      </c>
      <c r="I718" s="46">
        <v>0</v>
      </c>
      <c r="J718" t="s">
        <v>62</v>
      </c>
      <c r="K718" s="2">
        <v>4</v>
      </c>
      <c r="L718" t="s">
        <v>42</v>
      </c>
      <c r="M718" t="s">
        <v>668</v>
      </c>
      <c r="N718" t="s">
        <v>669</v>
      </c>
      <c r="O718" t="s">
        <v>32</v>
      </c>
      <c r="P718" t="s">
        <v>46</v>
      </c>
      <c r="Q718" t="s">
        <v>34</v>
      </c>
      <c r="R718" s="1">
        <f t="shared" si="73"/>
        <v>40484</v>
      </c>
      <c r="T718" t="s">
        <v>34</v>
      </c>
      <c r="U718" s="2">
        <v>0</v>
      </c>
      <c r="V718" t="s">
        <v>670</v>
      </c>
      <c r="W718" t="s">
        <v>36</v>
      </c>
    </row>
    <row r="719" spans="1:23" ht="17.5" hidden="1" customHeight="1" x14ac:dyDescent="0.4">
      <c r="A719" s="2">
        <v>93563</v>
      </c>
      <c r="B719" s="1">
        <f t="shared" si="71"/>
        <v>43677</v>
      </c>
      <c r="C719" t="s">
        <v>263</v>
      </c>
      <c r="D719" t="s">
        <v>24</v>
      </c>
      <c r="E719" t="s">
        <v>48</v>
      </c>
      <c r="F719" t="s">
        <v>264</v>
      </c>
      <c r="G719" t="s">
        <v>49</v>
      </c>
      <c r="H719" s="46">
        <v>34.75</v>
      </c>
      <c r="I719" s="46">
        <v>0</v>
      </c>
      <c r="J719" t="s">
        <v>62</v>
      </c>
      <c r="K719" s="2">
        <v>4</v>
      </c>
      <c r="L719" t="s">
        <v>42</v>
      </c>
      <c r="M719" t="s">
        <v>671</v>
      </c>
      <c r="N719" t="s">
        <v>266</v>
      </c>
      <c r="O719" t="s">
        <v>32</v>
      </c>
      <c r="P719" t="s">
        <v>33</v>
      </c>
      <c r="Q719" t="s">
        <v>34</v>
      </c>
      <c r="R719" s="1">
        <f t="shared" si="73"/>
        <v>40484</v>
      </c>
      <c r="T719" t="s">
        <v>34</v>
      </c>
      <c r="U719" s="2">
        <v>0</v>
      </c>
      <c r="V719" t="s">
        <v>267</v>
      </c>
      <c r="W719" t="s">
        <v>36</v>
      </c>
    </row>
    <row r="720" spans="1:23" ht="17.5" hidden="1" customHeight="1" x14ac:dyDescent="0.4">
      <c r="A720" s="2">
        <v>93563</v>
      </c>
      <c r="B720" s="1">
        <f t="shared" si="71"/>
        <v>43677</v>
      </c>
      <c r="C720" t="s">
        <v>263</v>
      </c>
      <c r="D720" t="s">
        <v>24</v>
      </c>
      <c r="E720" t="s">
        <v>48</v>
      </c>
      <c r="F720" t="s">
        <v>264</v>
      </c>
      <c r="G720" t="s">
        <v>49</v>
      </c>
      <c r="H720" s="46">
        <v>0.8</v>
      </c>
      <c r="I720" s="46">
        <v>0</v>
      </c>
      <c r="J720" t="s">
        <v>62</v>
      </c>
      <c r="K720" s="2">
        <v>4</v>
      </c>
      <c r="L720" t="s">
        <v>42</v>
      </c>
      <c r="M720" t="s">
        <v>671</v>
      </c>
      <c r="N720" t="s">
        <v>266</v>
      </c>
      <c r="O720" t="s">
        <v>32</v>
      </c>
      <c r="P720" t="s">
        <v>46</v>
      </c>
      <c r="Q720" t="s">
        <v>34</v>
      </c>
      <c r="R720" s="1">
        <f t="shared" si="73"/>
        <v>40484</v>
      </c>
      <c r="T720" t="s">
        <v>34</v>
      </c>
      <c r="U720" s="2">
        <v>0</v>
      </c>
      <c r="V720" t="s">
        <v>267</v>
      </c>
      <c r="W720" t="s">
        <v>36</v>
      </c>
    </row>
    <row r="721" spans="1:23" ht="17.5" hidden="1" customHeight="1" x14ac:dyDescent="0.4">
      <c r="A721" s="2">
        <v>93564</v>
      </c>
      <c r="B721" s="1">
        <f t="shared" si="71"/>
        <v>43677</v>
      </c>
      <c r="C721" t="s">
        <v>307</v>
      </c>
      <c r="D721" t="s">
        <v>24</v>
      </c>
      <c r="E721" t="s">
        <v>90</v>
      </c>
      <c r="F721" t="s">
        <v>111</v>
      </c>
      <c r="G721" t="s">
        <v>92</v>
      </c>
      <c r="H721" s="46">
        <v>44</v>
      </c>
      <c r="I721" s="46">
        <v>0</v>
      </c>
      <c r="J721" t="s">
        <v>62</v>
      </c>
      <c r="K721" s="2">
        <v>4</v>
      </c>
      <c r="L721" t="s">
        <v>42</v>
      </c>
      <c r="M721" t="s">
        <v>672</v>
      </c>
      <c r="N721" t="s">
        <v>443</v>
      </c>
      <c r="O721" t="s">
        <v>32</v>
      </c>
      <c r="P721" t="s">
        <v>33</v>
      </c>
      <c r="Q721" t="s">
        <v>34</v>
      </c>
      <c r="R721" s="1">
        <f t="shared" si="73"/>
        <v>40484</v>
      </c>
      <c r="T721" t="s">
        <v>34</v>
      </c>
      <c r="U721" s="2">
        <v>0</v>
      </c>
      <c r="V721" t="s">
        <v>444</v>
      </c>
      <c r="W721" t="s">
        <v>36</v>
      </c>
    </row>
    <row r="722" spans="1:23" ht="17.5" hidden="1" customHeight="1" x14ac:dyDescent="0.4">
      <c r="A722" s="2">
        <v>93564</v>
      </c>
      <c r="B722" s="1">
        <f t="shared" si="71"/>
        <v>43677</v>
      </c>
      <c r="C722" t="s">
        <v>392</v>
      </c>
      <c r="D722" t="s">
        <v>24</v>
      </c>
      <c r="E722" t="s">
        <v>290</v>
      </c>
      <c r="F722" t="s">
        <v>111</v>
      </c>
      <c r="G722" t="s">
        <v>61</v>
      </c>
      <c r="H722" s="46">
        <v>5.5</v>
      </c>
      <c r="I722" s="46">
        <v>0</v>
      </c>
      <c r="J722" t="s">
        <v>62</v>
      </c>
      <c r="K722" s="2">
        <v>4</v>
      </c>
      <c r="L722" t="s">
        <v>42</v>
      </c>
      <c r="M722" t="s">
        <v>672</v>
      </c>
      <c r="N722" t="s">
        <v>443</v>
      </c>
      <c r="O722" t="s">
        <v>32</v>
      </c>
      <c r="P722" t="s">
        <v>33</v>
      </c>
      <c r="Q722" t="s">
        <v>34</v>
      </c>
      <c r="R722" s="1">
        <f t="shared" si="73"/>
        <v>40484</v>
      </c>
      <c r="T722" t="s">
        <v>34</v>
      </c>
      <c r="U722" s="2">
        <v>0</v>
      </c>
      <c r="V722" t="s">
        <v>444</v>
      </c>
      <c r="W722" t="s">
        <v>36</v>
      </c>
    </row>
    <row r="723" spans="1:23" ht="17.5" hidden="1" customHeight="1" x14ac:dyDescent="0.4">
      <c r="A723" s="2">
        <v>93564</v>
      </c>
      <c r="B723" s="1">
        <f t="shared" si="71"/>
        <v>43677</v>
      </c>
      <c r="C723" t="s">
        <v>392</v>
      </c>
      <c r="D723" t="s">
        <v>24</v>
      </c>
      <c r="E723" t="s">
        <v>290</v>
      </c>
      <c r="F723" t="s">
        <v>111</v>
      </c>
      <c r="G723" t="s">
        <v>61</v>
      </c>
      <c r="H723" s="46">
        <v>5</v>
      </c>
      <c r="I723" s="46">
        <v>0</v>
      </c>
      <c r="J723" t="s">
        <v>62</v>
      </c>
      <c r="K723" s="2">
        <v>4</v>
      </c>
      <c r="L723" t="s">
        <v>42</v>
      </c>
      <c r="M723" t="s">
        <v>672</v>
      </c>
      <c r="N723" t="s">
        <v>443</v>
      </c>
      <c r="O723" t="s">
        <v>32</v>
      </c>
      <c r="P723" t="s">
        <v>33</v>
      </c>
      <c r="Q723" t="s">
        <v>34</v>
      </c>
      <c r="R723" s="1">
        <f t="shared" si="73"/>
        <v>40484</v>
      </c>
      <c r="T723" t="s">
        <v>34</v>
      </c>
      <c r="U723" s="2">
        <v>0</v>
      </c>
      <c r="V723" t="s">
        <v>444</v>
      </c>
      <c r="W723" t="s">
        <v>36</v>
      </c>
    </row>
    <row r="724" spans="1:23" ht="17.5" hidden="1" customHeight="1" x14ac:dyDescent="0.4">
      <c r="A724" s="2">
        <v>93564</v>
      </c>
      <c r="B724" s="1">
        <f t="shared" si="71"/>
        <v>43677</v>
      </c>
      <c r="C724" t="s">
        <v>392</v>
      </c>
      <c r="D724" t="s">
        <v>24</v>
      </c>
      <c r="E724" t="s">
        <v>290</v>
      </c>
      <c r="F724" t="s">
        <v>111</v>
      </c>
      <c r="G724" t="s">
        <v>61</v>
      </c>
      <c r="H724" s="46">
        <v>0.09</v>
      </c>
      <c r="I724" s="46">
        <v>0</v>
      </c>
      <c r="J724" t="s">
        <v>62</v>
      </c>
      <c r="K724" s="2">
        <v>4</v>
      </c>
      <c r="L724" t="s">
        <v>42</v>
      </c>
      <c r="M724" t="s">
        <v>672</v>
      </c>
      <c r="N724" t="s">
        <v>443</v>
      </c>
      <c r="O724" t="s">
        <v>32</v>
      </c>
      <c r="P724" t="s">
        <v>46</v>
      </c>
      <c r="Q724" t="s">
        <v>34</v>
      </c>
      <c r="R724" s="1">
        <f t="shared" si="73"/>
        <v>40484</v>
      </c>
      <c r="T724" t="s">
        <v>34</v>
      </c>
      <c r="U724" s="2">
        <v>0</v>
      </c>
      <c r="V724" t="s">
        <v>444</v>
      </c>
      <c r="W724" t="s">
        <v>36</v>
      </c>
    </row>
    <row r="725" spans="1:23" ht="17.5" hidden="1" customHeight="1" x14ac:dyDescent="0.4">
      <c r="A725" s="2">
        <v>93565</v>
      </c>
      <c r="B725" s="1">
        <f t="shared" si="71"/>
        <v>43677</v>
      </c>
      <c r="C725" t="s">
        <v>395</v>
      </c>
      <c r="D725" t="s">
        <v>24</v>
      </c>
      <c r="E725" t="s">
        <v>74</v>
      </c>
      <c r="F725" t="s">
        <v>111</v>
      </c>
      <c r="G725" t="s">
        <v>40</v>
      </c>
      <c r="H725" s="46">
        <v>0.66</v>
      </c>
      <c r="I725" s="46">
        <v>0</v>
      </c>
      <c r="J725" t="s">
        <v>673</v>
      </c>
      <c r="K725" s="2">
        <v>4</v>
      </c>
      <c r="L725" t="s">
        <v>42</v>
      </c>
      <c r="M725" t="s">
        <v>674</v>
      </c>
      <c r="N725" t="s">
        <v>675</v>
      </c>
      <c r="O725" t="s">
        <v>32</v>
      </c>
      <c r="P725" t="s">
        <v>107</v>
      </c>
      <c r="Q725" t="s">
        <v>34</v>
      </c>
      <c r="R725" s="1">
        <f t="shared" si="73"/>
        <v>40484</v>
      </c>
      <c r="T725" t="s">
        <v>34</v>
      </c>
      <c r="U725" s="2">
        <v>0</v>
      </c>
      <c r="V725" t="s">
        <v>676</v>
      </c>
      <c r="W725" t="s">
        <v>36</v>
      </c>
    </row>
    <row r="726" spans="1:23" ht="17.5" hidden="1" customHeight="1" x14ac:dyDescent="0.4">
      <c r="A726" s="2">
        <v>93566</v>
      </c>
      <c r="B726" s="1">
        <f t="shared" si="71"/>
        <v>43677</v>
      </c>
      <c r="C726" t="s">
        <v>471</v>
      </c>
      <c r="D726" t="s">
        <v>24</v>
      </c>
      <c r="E726" t="s">
        <v>102</v>
      </c>
      <c r="F726" t="s">
        <v>472</v>
      </c>
      <c r="G726" t="s">
        <v>49</v>
      </c>
      <c r="H726" s="46">
        <v>40.21</v>
      </c>
      <c r="I726" s="46">
        <v>0</v>
      </c>
      <c r="J726" t="s">
        <v>677</v>
      </c>
      <c r="K726" s="2">
        <v>4</v>
      </c>
      <c r="L726" t="s">
        <v>42</v>
      </c>
      <c r="M726" t="s">
        <v>678</v>
      </c>
      <c r="N726" t="s">
        <v>257</v>
      </c>
      <c r="O726" t="s">
        <v>32</v>
      </c>
      <c r="P726" t="s">
        <v>107</v>
      </c>
      <c r="Q726" t="s">
        <v>34</v>
      </c>
      <c r="R726" s="1">
        <f t="shared" si="73"/>
        <v>40484</v>
      </c>
      <c r="T726" t="s">
        <v>34</v>
      </c>
      <c r="U726" s="2">
        <v>0</v>
      </c>
      <c r="V726" t="s">
        <v>258</v>
      </c>
      <c r="W726" t="s">
        <v>36</v>
      </c>
    </row>
    <row r="727" spans="1:23" ht="17.5" hidden="1" customHeight="1" x14ac:dyDescent="0.4">
      <c r="A727" s="2">
        <v>93574</v>
      </c>
      <c r="B727" s="1">
        <f t="shared" si="71"/>
        <v>43677</v>
      </c>
      <c r="C727" t="s">
        <v>213</v>
      </c>
      <c r="D727" t="s">
        <v>24</v>
      </c>
      <c r="E727" t="s">
        <v>133</v>
      </c>
      <c r="F727" t="s">
        <v>111</v>
      </c>
      <c r="G727" t="s">
        <v>27</v>
      </c>
      <c r="H727" s="46">
        <v>0.06</v>
      </c>
      <c r="I727" s="46">
        <v>0</v>
      </c>
      <c r="J727" t="s">
        <v>679</v>
      </c>
      <c r="K727" s="2">
        <v>4</v>
      </c>
      <c r="L727" t="s">
        <v>42</v>
      </c>
      <c r="M727" t="s">
        <v>680</v>
      </c>
      <c r="N727" t="s">
        <v>257</v>
      </c>
      <c r="O727" t="s">
        <v>32</v>
      </c>
      <c r="P727" t="s">
        <v>107</v>
      </c>
      <c r="Q727" t="s">
        <v>34</v>
      </c>
      <c r="R727" s="1">
        <f t="shared" si="73"/>
        <v>40484</v>
      </c>
      <c r="T727" t="s">
        <v>34</v>
      </c>
      <c r="U727" s="2">
        <v>0</v>
      </c>
      <c r="V727" t="s">
        <v>258</v>
      </c>
      <c r="W727" t="s">
        <v>36</v>
      </c>
    </row>
    <row r="728" spans="1:23" ht="17.5" hidden="1" customHeight="1" x14ac:dyDescent="0.4">
      <c r="A728" s="2">
        <v>93632</v>
      </c>
      <c r="B728" s="1">
        <f t="shared" si="71"/>
        <v>43677</v>
      </c>
      <c r="C728" t="s">
        <v>568</v>
      </c>
      <c r="D728" t="s">
        <v>24</v>
      </c>
      <c r="E728" t="s">
        <v>341</v>
      </c>
      <c r="F728" t="s">
        <v>111</v>
      </c>
      <c r="G728" t="s">
        <v>68</v>
      </c>
      <c r="H728" s="46">
        <v>90.27</v>
      </c>
      <c r="I728" s="46">
        <v>0</v>
      </c>
      <c r="J728" t="s">
        <v>62</v>
      </c>
      <c r="K728" s="2">
        <v>4</v>
      </c>
      <c r="L728" t="s">
        <v>42</v>
      </c>
      <c r="M728" t="s">
        <v>681</v>
      </c>
      <c r="N728" t="s">
        <v>566</v>
      </c>
      <c r="O728" t="s">
        <v>32</v>
      </c>
      <c r="P728" t="s">
        <v>33</v>
      </c>
      <c r="Q728" t="s">
        <v>34</v>
      </c>
      <c r="R728" s="1">
        <f t="shared" si="73"/>
        <v>40484</v>
      </c>
      <c r="T728" t="s">
        <v>34</v>
      </c>
      <c r="U728" s="2">
        <v>0</v>
      </c>
      <c r="V728" t="s">
        <v>567</v>
      </c>
      <c r="W728" t="s">
        <v>36</v>
      </c>
    </row>
    <row r="729" spans="1:23" ht="17.5" hidden="1" customHeight="1" x14ac:dyDescent="0.4">
      <c r="A729" s="2">
        <v>93632</v>
      </c>
      <c r="B729" s="1">
        <f t="shared" si="71"/>
        <v>43677</v>
      </c>
      <c r="C729" t="s">
        <v>568</v>
      </c>
      <c r="D729" t="s">
        <v>24</v>
      </c>
      <c r="E729" t="s">
        <v>341</v>
      </c>
      <c r="F729" t="s">
        <v>111</v>
      </c>
      <c r="G729" t="s">
        <v>68</v>
      </c>
      <c r="H729" s="46">
        <v>9.6</v>
      </c>
      <c r="I729" s="46">
        <v>0</v>
      </c>
      <c r="J729" t="s">
        <v>62</v>
      </c>
      <c r="K729" s="2">
        <v>4</v>
      </c>
      <c r="L729" t="s">
        <v>42</v>
      </c>
      <c r="M729" t="s">
        <v>681</v>
      </c>
      <c r="N729" t="s">
        <v>566</v>
      </c>
      <c r="O729" t="s">
        <v>32</v>
      </c>
      <c r="P729" t="s">
        <v>33</v>
      </c>
      <c r="Q729" t="s">
        <v>34</v>
      </c>
      <c r="R729" s="1">
        <f t="shared" si="73"/>
        <v>40484</v>
      </c>
      <c r="T729" t="s">
        <v>34</v>
      </c>
      <c r="U729" s="2">
        <v>0</v>
      </c>
      <c r="V729" t="s">
        <v>567</v>
      </c>
      <c r="W729" t="s">
        <v>36</v>
      </c>
    </row>
    <row r="730" spans="1:23" ht="17.5" hidden="1" customHeight="1" x14ac:dyDescent="0.4">
      <c r="A730" s="2">
        <v>93632</v>
      </c>
      <c r="B730" s="1">
        <f t="shared" si="71"/>
        <v>43677</v>
      </c>
      <c r="C730" t="s">
        <v>568</v>
      </c>
      <c r="D730" t="s">
        <v>24</v>
      </c>
      <c r="E730" t="s">
        <v>341</v>
      </c>
      <c r="F730" t="s">
        <v>111</v>
      </c>
      <c r="G730" t="s">
        <v>68</v>
      </c>
      <c r="H730" s="46">
        <v>1.71</v>
      </c>
      <c r="I730" s="46">
        <v>0</v>
      </c>
      <c r="J730" t="s">
        <v>62</v>
      </c>
      <c r="K730" s="2">
        <v>4</v>
      </c>
      <c r="L730" t="s">
        <v>42</v>
      </c>
      <c r="M730" t="s">
        <v>681</v>
      </c>
      <c r="N730" t="s">
        <v>566</v>
      </c>
      <c r="O730" t="s">
        <v>32</v>
      </c>
      <c r="P730" t="s">
        <v>46</v>
      </c>
      <c r="Q730" t="s">
        <v>34</v>
      </c>
      <c r="R730" s="1">
        <f t="shared" si="73"/>
        <v>40484</v>
      </c>
      <c r="T730" t="s">
        <v>34</v>
      </c>
      <c r="U730" s="2">
        <v>0</v>
      </c>
      <c r="V730" t="s">
        <v>567</v>
      </c>
      <c r="W730" t="s">
        <v>36</v>
      </c>
    </row>
    <row r="731" spans="1:23" ht="17.5" hidden="1" customHeight="1" x14ac:dyDescent="0.4">
      <c r="A731" s="2">
        <v>93632</v>
      </c>
      <c r="B731" s="1">
        <f t="shared" si="71"/>
        <v>43677</v>
      </c>
      <c r="C731" t="s">
        <v>568</v>
      </c>
      <c r="D731" t="s">
        <v>24</v>
      </c>
      <c r="E731" t="s">
        <v>341</v>
      </c>
      <c r="F731" t="s">
        <v>111</v>
      </c>
      <c r="G731" t="s">
        <v>68</v>
      </c>
      <c r="H731" s="46">
        <v>0.18</v>
      </c>
      <c r="I731" s="46">
        <v>0</v>
      </c>
      <c r="J731" t="s">
        <v>62</v>
      </c>
      <c r="K731" s="2">
        <v>4</v>
      </c>
      <c r="L731" t="s">
        <v>42</v>
      </c>
      <c r="M731" t="s">
        <v>681</v>
      </c>
      <c r="N731" t="s">
        <v>566</v>
      </c>
      <c r="O731" t="s">
        <v>32</v>
      </c>
      <c r="P731" t="s">
        <v>46</v>
      </c>
      <c r="Q731" t="s">
        <v>34</v>
      </c>
      <c r="R731" s="1">
        <f t="shared" si="73"/>
        <v>40484</v>
      </c>
      <c r="T731" t="s">
        <v>34</v>
      </c>
      <c r="U731" s="2">
        <v>0</v>
      </c>
      <c r="V731" t="s">
        <v>567</v>
      </c>
      <c r="W731" t="s">
        <v>36</v>
      </c>
    </row>
    <row r="732" spans="1:23" ht="17.5" hidden="1" customHeight="1" x14ac:dyDescent="0.4">
      <c r="A732" s="2">
        <v>93726</v>
      </c>
      <c r="B732" s="1">
        <f t="shared" ref="B732:B740" si="74">DATE(2019,8,14)</f>
        <v>43691</v>
      </c>
      <c r="C732" t="s">
        <v>682</v>
      </c>
      <c r="D732" t="s">
        <v>24</v>
      </c>
      <c r="E732" t="s">
        <v>507</v>
      </c>
      <c r="F732" t="s">
        <v>75</v>
      </c>
      <c r="G732" t="s">
        <v>40</v>
      </c>
      <c r="H732" s="46">
        <v>520</v>
      </c>
      <c r="I732" s="46">
        <v>0</v>
      </c>
      <c r="J732" t="s">
        <v>62</v>
      </c>
      <c r="K732" s="2">
        <v>5</v>
      </c>
      <c r="L732" t="s">
        <v>42</v>
      </c>
      <c r="M732" t="s">
        <v>683</v>
      </c>
      <c r="N732" t="s">
        <v>684</v>
      </c>
      <c r="O732" t="s">
        <v>32</v>
      </c>
      <c r="P732" t="s">
        <v>33</v>
      </c>
      <c r="Q732" t="s">
        <v>34</v>
      </c>
      <c r="R732" s="1">
        <f t="shared" si="73"/>
        <v>40484</v>
      </c>
      <c r="T732" t="s">
        <v>34</v>
      </c>
      <c r="U732" s="2">
        <v>0</v>
      </c>
      <c r="V732" t="s">
        <v>685</v>
      </c>
      <c r="W732" t="s">
        <v>36</v>
      </c>
    </row>
    <row r="733" spans="1:23" ht="17.5" hidden="1" customHeight="1" x14ac:dyDescent="0.4">
      <c r="A733" s="2">
        <v>93727</v>
      </c>
      <c r="B733" s="1">
        <f t="shared" si="74"/>
        <v>43691</v>
      </c>
      <c r="C733" t="s">
        <v>213</v>
      </c>
      <c r="D733" t="s">
        <v>24</v>
      </c>
      <c r="E733" t="s">
        <v>133</v>
      </c>
      <c r="F733" t="s">
        <v>111</v>
      </c>
      <c r="G733" t="s">
        <v>27</v>
      </c>
      <c r="H733" s="46">
        <v>4.01</v>
      </c>
      <c r="I733" s="46">
        <v>0</v>
      </c>
      <c r="J733" t="s">
        <v>62</v>
      </c>
      <c r="K733" s="2">
        <v>5</v>
      </c>
      <c r="L733" t="s">
        <v>42</v>
      </c>
      <c r="M733" t="s">
        <v>686</v>
      </c>
      <c r="N733" t="s">
        <v>199</v>
      </c>
      <c r="O733" t="s">
        <v>32</v>
      </c>
      <c r="P733" t="s">
        <v>33</v>
      </c>
      <c r="Q733" t="s">
        <v>34</v>
      </c>
      <c r="R733" s="1">
        <f t="shared" si="73"/>
        <v>40484</v>
      </c>
      <c r="T733" t="s">
        <v>34</v>
      </c>
      <c r="U733" s="2">
        <v>0</v>
      </c>
      <c r="V733" t="s">
        <v>200</v>
      </c>
      <c r="W733" t="s">
        <v>36</v>
      </c>
    </row>
    <row r="734" spans="1:23" ht="17.5" hidden="1" customHeight="1" x14ac:dyDescent="0.4">
      <c r="A734" s="2">
        <v>93727</v>
      </c>
      <c r="B734" s="1">
        <f t="shared" si="74"/>
        <v>43691</v>
      </c>
      <c r="C734" t="s">
        <v>213</v>
      </c>
      <c r="D734" t="s">
        <v>24</v>
      </c>
      <c r="E734" t="s">
        <v>133</v>
      </c>
      <c r="F734" t="s">
        <v>111</v>
      </c>
      <c r="G734" t="s">
        <v>27</v>
      </c>
      <c r="H734" s="46">
        <v>0.08</v>
      </c>
      <c r="I734" s="46">
        <v>0</v>
      </c>
      <c r="J734" t="s">
        <v>62</v>
      </c>
      <c r="K734" s="2">
        <v>5</v>
      </c>
      <c r="L734" t="s">
        <v>42</v>
      </c>
      <c r="M734" t="s">
        <v>686</v>
      </c>
      <c r="N734" t="s">
        <v>199</v>
      </c>
      <c r="O734" t="s">
        <v>32</v>
      </c>
      <c r="P734" t="s">
        <v>46</v>
      </c>
      <c r="Q734" t="s">
        <v>34</v>
      </c>
      <c r="R734" s="1">
        <f t="shared" si="73"/>
        <v>40484</v>
      </c>
      <c r="T734" t="s">
        <v>34</v>
      </c>
      <c r="U734" s="2">
        <v>0</v>
      </c>
      <c r="V734" t="s">
        <v>200</v>
      </c>
      <c r="W734" t="s">
        <v>36</v>
      </c>
    </row>
    <row r="735" spans="1:23" ht="17.5" hidden="1" customHeight="1" x14ac:dyDescent="0.4">
      <c r="A735" s="2">
        <v>93727</v>
      </c>
      <c r="B735" s="1">
        <f t="shared" si="74"/>
        <v>43691</v>
      </c>
      <c r="C735" t="s">
        <v>394</v>
      </c>
      <c r="D735" t="s">
        <v>24</v>
      </c>
      <c r="E735" t="s">
        <v>347</v>
      </c>
      <c r="F735" t="s">
        <v>111</v>
      </c>
      <c r="G735" t="s">
        <v>348</v>
      </c>
      <c r="H735" s="46">
        <v>9.82</v>
      </c>
      <c r="I735" s="46">
        <v>0</v>
      </c>
      <c r="J735" t="s">
        <v>62</v>
      </c>
      <c r="K735" s="2">
        <v>5</v>
      </c>
      <c r="L735" t="s">
        <v>42</v>
      </c>
      <c r="M735" t="s">
        <v>686</v>
      </c>
      <c r="N735" t="s">
        <v>199</v>
      </c>
      <c r="O735" t="s">
        <v>32</v>
      </c>
      <c r="P735" t="s">
        <v>33</v>
      </c>
      <c r="Q735" t="s">
        <v>34</v>
      </c>
      <c r="R735" s="1">
        <f>DATE(2013,7,29)</f>
        <v>41484</v>
      </c>
      <c r="T735" t="s">
        <v>34</v>
      </c>
      <c r="U735" s="2">
        <v>0</v>
      </c>
      <c r="V735" t="s">
        <v>200</v>
      </c>
      <c r="W735" t="s">
        <v>36</v>
      </c>
    </row>
    <row r="736" spans="1:23" ht="17.5" hidden="1" customHeight="1" x14ac:dyDescent="0.4">
      <c r="A736" s="2">
        <v>93727</v>
      </c>
      <c r="B736" s="1">
        <f t="shared" si="74"/>
        <v>43691</v>
      </c>
      <c r="C736" t="s">
        <v>394</v>
      </c>
      <c r="D736" t="s">
        <v>24</v>
      </c>
      <c r="E736" t="s">
        <v>347</v>
      </c>
      <c r="F736" t="s">
        <v>111</v>
      </c>
      <c r="G736" t="s">
        <v>348</v>
      </c>
      <c r="H736" s="46">
        <v>10.41</v>
      </c>
      <c r="I736" s="46">
        <v>0</v>
      </c>
      <c r="J736" t="s">
        <v>62</v>
      </c>
      <c r="K736" s="2">
        <v>5</v>
      </c>
      <c r="L736" t="s">
        <v>42</v>
      </c>
      <c r="M736" t="s">
        <v>686</v>
      </c>
      <c r="N736" t="s">
        <v>199</v>
      </c>
      <c r="O736" t="s">
        <v>32</v>
      </c>
      <c r="P736" t="s">
        <v>33</v>
      </c>
      <c r="Q736" t="s">
        <v>34</v>
      </c>
      <c r="R736" s="1">
        <f>DATE(2013,7,29)</f>
        <v>41484</v>
      </c>
      <c r="T736" t="s">
        <v>34</v>
      </c>
      <c r="U736" s="2">
        <v>0</v>
      </c>
      <c r="V736" t="s">
        <v>200</v>
      </c>
      <c r="W736" t="s">
        <v>36</v>
      </c>
    </row>
    <row r="737" spans="1:23" ht="17.5" hidden="1" customHeight="1" x14ac:dyDescent="0.4">
      <c r="A737" s="2">
        <v>93727</v>
      </c>
      <c r="B737" s="1">
        <f t="shared" si="74"/>
        <v>43691</v>
      </c>
      <c r="C737" t="s">
        <v>394</v>
      </c>
      <c r="D737" t="s">
        <v>24</v>
      </c>
      <c r="E737" t="s">
        <v>347</v>
      </c>
      <c r="F737" t="s">
        <v>111</v>
      </c>
      <c r="G737" t="s">
        <v>348</v>
      </c>
      <c r="H737" s="46">
        <v>0.19</v>
      </c>
      <c r="I737" s="46">
        <v>0</v>
      </c>
      <c r="J737" t="s">
        <v>62</v>
      </c>
      <c r="K737" s="2">
        <v>5</v>
      </c>
      <c r="L737" t="s">
        <v>42</v>
      </c>
      <c r="M737" t="s">
        <v>686</v>
      </c>
      <c r="N737" t="s">
        <v>199</v>
      </c>
      <c r="O737" t="s">
        <v>32</v>
      </c>
      <c r="P737" t="s">
        <v>46</v>
      </c>
      <c r="Q737" t="s">
        <v>34</v>
      </c>
      <c r="R737" s="1">
        <f>DATE(2013,7,29)</f>
        <v>41484</v>
      </c>
      <c r="T737" t="s">
        <v>34</v>
      </c>
      <c r="U737" s="2">
        <v>0</v>
      </c>
      <c r="V737" t="s">
        <v>200</v>
      </c>
      <c r="W737" t="s">
        <v>36</v>
      </c>
    </row>
    <row r="738" spans="1:23" ht="17.5" hidden="1" customHeight="1" x14ac:dyDescent="0.4">
      <c r="A738" s="2">
        <v>93727</v>
      </c>
      <c r="B738" s="1">
        <f t="shared" si="74"/>
        <v>43691</v>
      </c>
      <c r="C738" t="s">
        <v>394</v>
      </c>
      <c r="D738" t="s">
        <v>24</v>
      </c>
      <c r="E738" t="s">
        <v>347</v>
      </c>
      <c r="F738" t="s">
        <v>111</v>
      </c>
      <c r="G738" t="s">
        <v>348</v>
      </c>
      <c r="H738" s="46">
        <v>0.2</v>
      </c>
      <c r="I738" s="46">
        <v>0</v>
      </c>
      <c r="J738" t="s">
        <v>62</v>
      </c>
      <c r="K738" s="2">
        <v>5</v>
      </c>
      <c r="L738" t="s">
        <v>42</v>
      </c>
      <c r="M738" t="s">
        <v>686</v>
      </c>
      <c r="N738" t="s">
        <v>199</v>
      </c>
      <c r="O738" t="s">
        <v>32</v>
      </c>
      <c r="P738" t="s">
        <v>46</v>
      </c>
      <c r="Q738" t="s">
        <v>34</v>
      </c>
      <c r="R738" s="1">
        <f>DATE(2013,7,29)</f>
        <v>41484</v>
      </c>
      <c r="T738" t="s">
        <v>34</v>
      </c>
      <c r="U738" s="2">
        <v>0</v>
      </c>
      <c r="V738" t="s">
        <v>200</v>
      </c>
      <c r="W738" t="s">
        <v>36</v>
      </c>
    </row>
    <row r="739" spans="1:23" ht="17.5" hidden="1" customHeight="1" x14ac:dyDescent="0.4">
      <c r="A739" s="2">
        <v>93727</v>
      </c>
      <c r="B739" s="1">
        <f t="shared" si="74"/>
        <v>43691</v>
      </c>
      <c r="C739" t="s">
        <v>412</v>
      </c>
      <c r="D739" t="s">
        <v>24</v>
      </c>
      <c r="E739" t="s">
        <v>413</v>
      </c>
      <c r="F739" t="s">
        <v>111</v>
      </c>
      <c r="G739" t="s">
        <v>414</v>
      </c>
      <c r="H739" s="46">
        <v>4.01</v>
      </c>
      <c r="I739" s="46">
        <v>0</v>
      </c>
      <c r="J739" t="s">
        <v>62</v>
      </c>
      <c r="K739" s="2">
        <v>5</v>
      </c>
      <c r="L739" t="s">
        <v>42</v>
      </c>
      <c r="M739" t="s">
        <v>686</v>
      </c>
      <c r="N739" t="s">
        <v>199</v>
      </c>
      <c r="O739" t="s">
        <v>32</v>
      </c>
      <c r="P739" t="s">
        <v>33</v>
      </c>
      <c r="Q739" t="s">
        <v>34</v>
      </c>
      <c r="R739" s="1">
        <f>DATE(2018,12,31)</f>
        <v>43465</v>
      </c>
      <c r="T739" t="s">
        <v>34</v>
      </c>
      <c r="U739" s="2">
        <v>0</v>
      </c>
      <c r="V739" t="s">
        <v>200</v>
      </c>
      <c r="W739" t="s">
        <v>36</v>
      </c>
    </row>
    <row r="740" spans="1:23" ht="17.5" hidden="1" customHeight="1" x14ac:dyDescent="0.4">
      <c r="A740" s="2">
        <v>93727</v>
      </c>
      <c r="B740" s="1">
        <f t="shared" si="74"/>
        <v>43691</v>
      </c>
      <c r="C740" t="s">
        <v>412</v>
      </c>
      <c r="D740" t="s">
        <v>24</v>
      </c>
      <c r="E740" t="s">
        <v>413</v>
      </c>
      <c r="F740" t="s">
        <v>111</v>
      </c>
      <c r="G740" t="s">
        <v>414</v>
      </c>
      <c r="H740" s="46">
        <v>0.08</v>
      </c>
      <c r="I740" s="46">
        <v>0</v>
      </c>
      <c r="J740" t="s">
        <v>62</v>
      </c>
      <c r="K740" s="2">
        <v>5</v>
      </c>
      <c r="L740" t="s">
        <v>42</v>
      </c>
      <c r="M740" t="s">
        <v>686</v>
      </c>
      <c r="N740" t="s">
        <v>199</v>
      </c>
      <c r="O740" t="s">
        <v>32</v>
      </c>
      <c r="P740" t="s">
        <v>46</v>
      </c>
      <c r="Q740" t="s">
        <v>34</v>
      </c>
      <c r="R740" s="1">
        <f>DATE(2018,12,31)</f>
        <v>43465</v>
      </c>
      <c r="T740" t="s">
        <v>34</v>
      </c>
      <c r="U740" s="2">
        <v>0</v>
      </c>
      <c r="V740" t="s">
        <v>200</v>
      </c>
      <c r="W740" t="s">
        <v>36</v>
      </c>
    </row>
    <row r="741" spans="1:23" ht="17.5" hidden="1" customHeight="1" x14ac:dyDescent="0.4">
      <c r="A741" s="2">
        <v>93779</v>
      </c>
      <c r="B741" s="1">
        <f t="shared" ref="B741:B749" si="75">DATE(2019,8,15)</f>
        <v>43692</v>
      </c>
      <c r="C741" t="s">
        <v>66</v>
      </c>
      <c r="D741" t="s">
        <v>24</v>
      </c>
      <c r="E741" t="s">
        <v>67</v>
      </c>
      <c r="F741" t="s">
        <v>39</v>
      </c>
      <c r="G741" t="s">
        <v>68</v>
      </c>
      <c r="H741" s="46">
        <v>22.75</v>
      </c>
      <c r="I741" s="46">
        <v>0</v>
      </c>
      <c r="J741" t="s">
        <v>62</v>
      </c>
      <c r="K741" s="2">
        <v>5</v>
      </c>
      <c r="L741" t="s">
        <v>42</v>
      </c>
      <c r="M741" t="s">
        <v>687</v>
      </c>
      <c r="N741" t="s">
        <v>71</v>
      </c>
      <c r="O741" t="s">
        <v>32</v>
      </c>
      <c r="P741" t="s">
        <v>33</v>
      </c>
      <c r="Q741" t="s">
        <v>34</v>
      </c>
      <c r="R741" s="1">
        <f>DATE(2010,11,2)</f>
        <v>40484</v>
      </c>
      <c r="T741" t="s">
        <v>34</v>
      </c>
      <c r="U741" s="2">
        <v>0</v>
      </c>
      <c r="V741" t="s">
        <v>72</v>
      </c>
      <c r="W741" t="s">
        <v>36</v>
      </c>
    </row>
    <row r="742" spans="1:23" ht="17.5" hidden="1" customHeight="1" x14ac:dyDescent="0.4">
      <c r="A742" s="2">
        <v>93779</v>
      </c>
      <c r="B742" s="1">
        <f t="shared" si="75"/>
        <v>43692</v>
      </c>
      <c r="C742" t="s">
        <v>66</v>
      </c>
      <c r="D742" t="s">
        <v>24</v>
      </c>
      <c r="E742" t="s">
        <v>67</v>
      </c>
      <c r="F742" t="s">
        <v>39</v>
      </c>
      <c r="G742" t="s">
        <v>68</v>
      </c>
      <c r="H742" s="46">
        <v>0.43</v>
      </c>
      <c r="I742" s="46">
        <v>0</v>
      </c>
      <c r="J742" t="s">
        <v>62</v>
      </c>
      <c r="K742" s="2">
        <v>5</v>
      </c>
      <c r="L742" t="s">
        <v>42</v>
      </c>
      <c r="M742" t="s">
        <v>687</v>
      </c>
      <c r="N742" t="s">
        <v>71</v>
      </c>
      <c r="O742" t="s">
        <v>32</v>
      </c>
      <c r="P742" t="s">
        <v>46</v>
      </c>
      <c r="Q742" t="s">
        <v>34</v>
      </c>
      <c r="R742" s="1">
        <f>DATE(2010,11,2)</f>
        <v>40484</v>
      </c>
      <c r="T742" t="s">
        <v>34</v>
      </c>
      <c r="U742" s="2">
        <v>0</v>
      </c>
      <c r="V742" t="s">
        <v>72</v>
      </c>
      <c r="W742" t="s">
        <v>36</v>
      </c>
    </row>
    <row r="743" spans="1:23" ht="17.5" hidden="1" customHeight="1" x14ac:dyDescent="0.4">
      <c r="A743" s="2">
        <v>93781</v>
      </c>
      <c r="B743" s="1">
        <f t="shared" si="75"/>
        <v>43692</v>
      </c>
      <c r="C743" t="s">
        <v>458</v>
      </c>
      <c r="D743" t="s">
        <v>24</v>
      </c>
      <c r="E743" t="s">
        <v>341</v>
      </c>
      <c r="F743" t="s">
        <v>243</v>
      </c>
      <c r="G743" t="s">
        <v>68</v>
      </c>
      <c r="H743" s="46">
        <v>45</v>
      </c>
      <c r="I743" s="46">
        <v>0</v>
      </c>
      <c r="J743" t="s">
        <v>688</v>
      </c>
      <c r="K743" s="2">
        <v>5</v>
      </c>
      <c r="L743" t="s">
        <v>42</v>
      </c>
      <c r="M743" t="s">
        <v>689</v>
      </c>
      <c r="N743" t="s">
        <v>401</v>
      </c>
      <c r="O743" t="s">
        <v>32</v>
      </c>
      <c r="P743" t="s">
        <v>33</v>
      </c>
      <c r="Q743" t="s">
        <v>34</v>
      </c>
      <c r="R743" s="1">
        <f>DATE(2010,11,2)</f>
        <v>40484</v>
      </c>
      <c r="T743" t="s">
        <v>34</v>
      </c>
      <c r="U743" s="2">
        <v>0</v>
      </c>
      <c r="V743" t="s">
        <v>402</v>
      </c>
      <c r="W743" t="s">
        <v>36</v>
      </c>
    </row>
    <row r="744" spans="1:23" ht="17.5" hidden="1" customHeight="1" x14ac:dyDescent="0.4">
      <c r="A744" s="2">
        <v>93782</v>
      </c>
      <c r="B744" s="1">
        <f t="shared" si="75"/>
        <v>43692</v>
      </c>
      <c r="C744" t="s">
        <v>116</v>
      </c>
      <c r="D744" t="s">
        <v>24</v>
      </c>
      <c r="E744" t="s">
        <v>117</v>
      </c>
      <c r="F744" t="s">
        <v>118</v>
      </c>
      <c r="G744" t="s">
        <v>119</v>
      </c>
      <c r="H744" s="46">
        <v>1957</v>
      </c>
      <c r="I744" s="46">
        <v>0</v>
      </c>
      <c r="J744" t="s">
        <v>62</v>
      </c>
      <c r="K744" s="2">
        <v>5</v>
      </c>
      <c r="L744" t="s">
        <v>42</v>
      </c>
      <c r="M744" t="s">
        <v>690</v>
      </c>
      <c r="N744" t="s">
        <v>122</v>
      </c>
      <c r="O744" t="s">
        <v>32</v>
      </c>
      <c r="P744" t="s">
        <v>33</v>
      </c>
      <c r="Q744" t="s">
        <v>34</v>
      </c>
      <c r="R744" s="1">
        <f>DATE(2013,7,29)</f>
        <v>41484</v>
      </c>
      <c r="T744" t="s">
        <v>34</v>
      </c>
      <c r="U744" s="2">
        <v>0</v>
      </c>
      <c r="V744" t="s">
        <v>123</v>
      </c>
      <c r="W744" t="s">
        <v>36</v>
      </c>
    </row>
    <row r="745" spans="1:23" ht="17.5" hidden="1" customHeight="1" x14ac:dyDescent="0.4">
      <c r="A745" s="2">
        <v>93782</v>
      </c>
      <c r="B745" s="1">
        <f t="shared" si="75"/>
        <v>43692</v>
      </c>
      <c r="C745" t="s">
        <v>116</v>
      </c>
      <c r="D745" t="s">
        <v>24</v>
      </c>
      <c r="E745" t="s">
        <v>117</v>
      </c>
      <c r="F745" t="s">
        <v>118</v>
      </c>
      <c r="G745" t="s">
        <v>119</v>
      </c>
      <c r="H745" s="46">
        <v>36.99</v>
      </c>
      <c r="I745" s="46">
        <v>0</v>
      </c>
      <c r="J745" t="s">
        <v>62</v>
      </c>
      <c r="K745" s="2">
        <v>5</v>
      </c>
      <c r="L745" t="s">
        <v>42</v>
      </c>
      <c r="M745" t="s">
        <v>690</v>
      </c>
      <c r="N745" t="s">
        <v>122</v>
      </c>
      <c r="O745" t="s">
        <v>32</v>
      </c>
      <c r="P745" t="s">
        <v>46</v>
      </c>
      <c r="Q745" t="s">
        <v>34</v>
      </c>
      <c r="R745" s="1">
        <f>DATE(2013,7,29)</f>
        <v>41484</v>
      </c>
      <c r="T745" t="s">
        <v>34</v>
      </c>
      <c r="U745" s="2">
        <v>0</v>
      </c>
      <c r="V745" t="s">
        <v>123</v>
      </c>
      <c r="W745" t="s">
        <v>36</v>
      </c>
    </row>
    <row r="746" spans="1:23" ht="17.5" hidden="1" customHeight="1" x14ac:dyDescent="0.4">
      <c r="A746" s="2">
        <v>93786</v>
      </c>
      <c r="B746" s="1">
        <f t="shared" si="75"/>
        <v>43692</v>
      </c>
      <c r="C746" t="s">
        <v>138</v>
      </c>
      <c r="D746" t="s">
        <v>24</v>
      </c>
      <c r="E746" t="s">
        <v>139</v>
      </c>
      <c r="F746" t="s">
        <v>140</v>
      </c>
      <c r="G746" t="s">
        <v>141</v>
      </c>
      <c r="H746" s="46">
        <v>136.85</v>
      </c>
      <c r="I746" s="46">
        <v>0</v>
      </c>
      <c r="J746" t="s">
        <v>62</v>
      </c>
      <c r="K746" s="2">
        <v>5</v>
      </c>
      <c r="L746" t="s">
        <v>42</v>
      </c>
      <c r="M746" t="s">
        <v>691</v>
      </c>
      <c r="N746" t="s">
        <v>143</v>
      </c>
      <c r="O746" t="s">
        <v>32</v>
      </c>
      <c r="P746" t="s">
        <v>33</v>
      </c>
      <c r="Q746" t="s">
        <v>34</v>
      </c>
      <c r="R746" s="1">
        <f t="shared" ref="R746:R751" si="76">DATE(2010,11,2)</f>
        <v>40484</v>
      </c>
      <c r="T746" t="s">
        <v>34</v>
      </c>
      <c r="U746" s="2">
        <v>0</v>
      </c>
      <c r="V746" t="s">
        <v>144</v>
      </c>
      <c r="W746" t="s">
        <v>36</v>
      </c>
    </row>
    <row r="747" spans="1:23" ht="17.5" hidden="1" customHeight="1" x14ac:dyDescent="0.4">
      <c r="A747" s="2">
        <v>93786</v>
      </c>
      <c r="B747" s="1">
        <f t="shared" si="75"/>
        <v>43692</v>
      </c>
      <c r="C747" t="s">
        <v>138</v>
      </c>
      <c r="D747" t="s">
        <v>24</v>
      </c>
      <c r="E747" t="s">
        <v>139</v>
      </c>
      <c r="F747" t="s">
        <v>140</v>
      </c>
      <c r="G747" t="s">
        <v>141</v>
      </c>
      <c r="H747" s="46">
        <v>2.59</v>
      </c>
      <c r="I747" s="46">
        <v>0</v>
      </c>
      <c r="J747" t="s">
        <v>62</v>
      </c>
      <c r="K747" s="2">
        <v>5</v>
      </c>
      <c r="L747" t="s">
        <v>42</v>
      </c>
      <c r="M747" t="s">
        <v>691</v>
      </c>
      <c r="N747" t="s">
        <v>143</v>
      </c>
      <c r="O747" t="s">
        <v>32</v>
      </c>
      <c r="P747" t="s">
        <v>46</v>
      </c>
      <c r="Q747" t="s">
        <v>34</v>
      </c>
      <c r="R747" s="1">
        <f t="shared" si="76"/>
        <v>40484</v>
      </c>
      <c r="T747" t="s">
        <v>34</v>
      </c>
      <c r="U747" s="2">
        <v>0</v>
      </c>
      <c r="V747" t="s">
        <v>144</v>
      </c>
      <c r="W747" t="s">
        <v>36</v>
      </c>
    </row>
    <row r="748" spans="1:23" ht="17.5" hidden="1" customHeight="1" x14ac:dyDescent="0.4">
      <c r="A748" s="2">
        <v>93803</v>
      </c>
      <c r="B748" s="1">
        <f t="shared" si="75"/>
        <v>43692</v>
      </c>
      <c r="C748" t="s">
        <v>453</v>
      </c>
      <c r="D748" t="s">
        <v>24</v>
      </c>
      <c r="E748" t="s">
        <v>110</v>
      </c>
      <c r="F748" t="s">
        <v>75</v>
      </c>
      <c r="G748" t="s">
        <v>40</v>
      </c>
      <c r="H748" s="46">
        <v>850</v>
      </c>
      <c r="I748" s="46">
        <v>0</v>
      </c>
      <c r="J748" t="s">
        <v>62</v>
      </c>
      <c r="K748" s="2">
        <v>5</v>
      </c>
      <c r="L748" t="s">
        <v>42</v>
      </c>
      <c r="M748" t="s">
        <v>692</v>
      </c>
      <c r="N748" t="s">
        <v>693</v>
      </c>
      <c r="O748" t="s">
        <v>32</v>
      </c>
      <c r="P748" t="s">
        <v>33</v>
      </c>
      <c r="Q748" t="s">
        <v>34</v>
      </c>
      <c r="R748" s="1">
        <f t="shared" si="76"/>
        <v>40484</v>
      </c>
      <c r="T748" t="s">
        <v>34</v>
      </c>
      <c r="U748" s="2">
        <v>0</v>
      </c>
      <c r="V748" t="s">
        <v>694</v>
      </c>
      <c r="W748" t="s">
        <v>36</v>
      </c>
    </row>
    <row r="749" spans="1:23" ht="17.5" hidden="1" customHeight="1" x14ac:dyDescent="0.4">
      <c r="A749" s="2">
        <v>93803</v>
      </c>
      <c r="B749" s="1">
        <f t="shared" si="75"/>
        <v>43692</v>
      </c>
      <c r="C749" t="s">
        <v>453</v>
      </c>
      <c r="D749" t="s">
        <v>24</v>
      </c>
      <c r="E749" t="s">
        <v>110</v>
      </c>
      <c r="F749" t="s">
        <v>75</v>
      </c>
      <c r="G749" t="s">
        <v>40</v>
      </c>
      <c r="H749" s="46">
        <v>16.07</v>
      </c>
      <c r="I749" s="46">
        <v>0</v>
      </c>
      <c r="J749" t="s">
        <v>62</v>
      </c>
      <c r="K749" s="2">
        <v>5</v>
      </c>
      <c r="L749" t="s">
        <v>42</v>
      </c>
      <c r="M749" t="s">
        <v>692</v>
      </c>
      <c r="N749" t="s">
        <v>693</v>
      </c>
      <c r="O749" t="s">
        <v>32</v>
      </c>
      <c r="P749" t="s">
        <v>46</v>
      </c>
      <c r="Q749" t="s">
        <v>34</v>
      </c>
      <c r="R749" s="1">
        <f t="shared" si="76"/>
        <v>40484</v>
      </c>
      <c r="T749" t="s">
        <v>34</v>
      </c>
      <c r="U749" s="2">
        <v>0</v>
      </c>
      <c r="V749" t="s">
        <v>694</v>
      </c>
      <c r="W749" t="s">
        <v>36</v>
      </c>
    </row>
    <row r="750" spans="1:23" ht="17.5" hidden="1" customHeight="1" x14ac:dyDescent="0.4">
      <c r="A750" s="2">
        <v>93804</v>
      </c>
      <c r="B750" s="1">
        <f>DATE(2019,8,16)</f>
        <v>43693</v>
      </c>
      <c r="C750" t="s">
        <v>695</v>
      </c>
      <c r="D750" t="s">
        <v>24</v>
      </c>
      <c r="E750" t="s">
        <v>139</v>
      </c>
      <c r="F750" t="s">
        <v>696</v>
      </c>
      <c r="G750" t="s">
        <v>141</v>
      </c>
      <c r="H750" s="46">
        <v>0.1</v>
      </c>
      <c r="I750" s="46">
        <v>0</v>
      </c>
      <c r="J750" t="s">
        <v>697</v>
      </c>
      <c r="K750" s="2">
        <v>5</v>
      </c>
      <c r="L750" t="s">
        <v>698</v>
      </c>
      <c r="M750" t="s">
        <v>699</v>
      </c>
      <c r="N750" t="s">
        <v>700</v>
      </c>
      <c r="O750" t="s">
        <v>32</v>
      </c>
      <c r="P750" t="s">
        <v>107</v>
      </c>
      <c r="Q750" t="s">
        <v>34</v>
      </c>
      <c r="R750" s="1">
        <f t="shared" si="76"/>
        <v>40484</v>
      </c>
      <c r="T750" t="s">
        <v>34</v>
      </c>
      <c r="U750" s="2">
        <v>0</v>
      </c>
      <c r="V750" t="s">
        <v>701</v>
      </c>
      <c r="W750" t="s">
        <v>36</v>
      </c>
    </row>
    <row r="751" spans="1:23" ht="17.5" hidden="1" customHeight="1" x14ac:dyDescent="0.4">
      <c r="A751" s="2">
        <v>93805</v>
      </c>
      <c r="B751" s="1">
        <f>DATE(2019,8,16)</f>
        <v>43693</v>
      </c>
      <c r="C751" t="s">
        <v>695</v>
      </c>
      <c r="D751" t="s">
        <v>24</v>
      </c>
      <c r="E751" t="s">
        <v>139</v>
      </c>
      <c r="F751" t="s">
        <v>696</v>
      </c>
      <c r="G751" t="s">
        <v>141</v>
      </c>
      <c r="H751" s="46">
        <v>0.06</v>
      </c>
      <c r="I751" s="46">
        <v>0</v>
      </c>
      <c r="J751" t="s">
        <v>702</v>
      </c>
      <c r="K751" s="2">
        <v>5</v>
      </c>
      <c r="L751" t="s">
        <v>698</v>
      </c>
      <c r="M751" t="s">
        <v>703</v>
      </c>
      <c r="N751" t="s">
        <v>700</v>
      </c>
      <c r="O751" t="s">
        <v>32</v>
      </c>
      <c r="P751" t="s">
        <v>107</v>
      </c>
      <c r="Q751" t="s">
        <v>34</v>
      </c>
      <c r="R751" s="1">
        <f t="shared" si="76"/>
        <v>40484</v>
      </c>
      <c r="T751" t="s">
        <v>34</v>
      </c>
      <c r="U751" s="2">
        <v>0</v>
      </c>
      <c r="V751" t="s">
        <v>701</v>
      </c>
      <c r="W751" t="s">
        <v>36</v>
      </c>
    </row>
    <row r="752" spans="1:23" ht="17.5" hidden="1" customHeight="1" x14ac:dyDescent="0.4">
      <c r="A752" s="2">
        <v>93904</v>
      </c>
      <c r="B752" s="1">
        <f t="shared" ref="B752:B775" si="77">DATE(2019,7,31)</f>
        <v>43677</v>
      </c>
      <c r="C752" t="s">
        <v>704</v>
      </c>
      <c r="D752" t="s">
        <v>24</v>
      </c>
      <c r="E752" t="s">
        <v>38</v>
      </c>
      <c r="F752" t="s">
        <v>705</v>
      </c>
      <c r="G752" t="s">
        <v>40</v>
      </c>
      <c r="H752" s="46">
        <v>2807.98</v>
      </c>
      <c r="I752" s="46">
        <v>0</v>
      </c>
      <c r="J752" t="s">
        <v>62</v>
      </c>
      <c r="K752" s="2">
        <v>4</v>
      </c>
      <c r="L752" t="s">
        <v>42</v>
      </c>
      <c r="M752" t="s">
        <v>706</v>
      </c>
      <c r="N752" t="s">
        <v>707</v>
      </c>
      <c r="O752" t="s">
        <v>32</v>
      </c>
      <c r="P752" t="s">
        <v>33</v>
      </c>
      <c r="Q752" t="s">
        <v>34</v>
      </c>
      <c r="R752" s="1">
        <f>DATE(2013,6,21)</f>
        <v>41446</v>
      </c>
      <c r="T752" t="s">
        <v>34</v>
      </c>
      <c r="U752" s="2">
        <v>0</v>
      </c>
      <c r="V752" t="s">
        <v>708</v>
      </c>
      <c r="W752" t="s">
        <v>36</v>
      </c>
    </row>
    <row r="753" spans="1:23" ht="17.5" hidden="1" customHeight="1" x14ac:dyDescent="0.4">
      <c r="A753" s="2">
        <v>93904</v>
      </c>
      <c r="B753" s="1">
        <f t="shared" si="77"/>
        <v>43677</v>
      </c>
      <c r="C753" t="s">
        <v>704</v>
      </c>
      <c r="D753" t="s">
        <v>24</v>
      </c>
      <c r="E753" t="s">
        <v>38</v>
      </c>
      <c r="F753" t="s">
        <v>705</v>
      </c>
      <c r="G753" t="s">
        <v>40</v>
      </c>
      <c r="H753" s="46">
        <v>53.08</v>
      </c>
      <c r="I753" s="46">
        <v>0</v>
      </c>
      <c r="J753" t="s">
        <v>62</v>
      </c>
      <c r="K753" s="2">
        <v>4</v>
      </c>
      <c r="L753" t="s">
        <v>42</v>
      </c>
      <c r="M753" t="s">
        <v>706</v>
      </c>
      <c r="N753" t="s">
        <v>707</v>
      </c>
      <c r="O753" t="s">
        <v>32</v>
      </c>
      <c r="P753" t="s">
        <v>46</v>
      </c>
      <c r="Q753" t="s">
        <v>34</v>
      </c>
      <c r="R753" s="1">
        <f>DATE(2013,6,21)</f>
        <v>41446</v>
      </c>
      <c r="T753" t="s">
        <v>34</v>
      </c>
      <c r="U753" s="2">
        <v>0</v>
      </c>
      <c r="V753" t="s">
        <v>708</v>
      </c>
      <c r="W753" t="s">
        <v>36</v>
      </c>
    </row>
    <row r="754" spans="1:23" ht="17.5" hidden="1" customHeight="1" x14ac:dyDescent="0.4">
      <c r="A754" s="2">
        <v>93905</v>
      </c>
      <c r="B754" s="1">
        <f t="shared" si="77"/>
        <v>43677</v>
      </c>
      <c r="C754" t="s">
        <v>408</v>
      </c>
      <c r="D754" t="s">
        <v>24</v>
      </c>
      <c r="E754" t="s">
        <v>48</v>
      </c>
      <c r="F754" t="s">
        <v>91</v>
      </c>
      <c r="G754" t="s">
        <v>49</v>
      </c>
      <c r="H754" s="46">
        <v>314.87</v>
      </c>
      <c r="I754" s="46">
        <v>0</v>
      </c>
      <c r="J754" t="s">
        <v>62</v>
      </c>
      <c r="K754" s="2">
        <v>4</v>
      </c>
      <c r="L754" t="s">
        <v>42</v>
      </c>
      <c r="M754" t="s">
        <v>709</v>
      </c>
      <c r="N754" t="s">
        <v>240</v>
      </c>
      <c r="O754" t="s">
        <v>32</v>
      </c>
      <c r="P754" t="s">
        <v>33</v>
      </c>
      <c r="Q754" t="s">
        <v>34</v>
      </c>
      <c r="R754" s="1">
        <f t="shared" ref="R754:R773" si="78">DATE(2010,11,2)</f>
        <v>40484</v>
      </c>
      <c r="T754" t="s">
        <v>34</v>
      </c>
      <c r="U754" s="2">
        <v>0</v>
      </c>
      <c r="V754" t="s">
        <v>241</v>
      </c>
      <c r="W754" t="s">
        <v>36</v>
      </c>
    </row>
    <row r="755" spans="1:23" ht="17.5" hidden="1" customHeight="1" x14ac:dyDescent="0.4">
      <c r="A755" s="2">
        <v>93905</v>
      </c>
      <c r="B755" s="1">
        <f t="shared" si="77"/>
        <v>43677</v>
      </c>
      <c r="C755" t="s">
        <v>408</v>
      </c>
      <c r="D755" t="s">
        <v>24</v>
      </c>
      <c r="E755" t="s">
        <v>48</v>
      </c>
      <c r="F755" t="s">
        <v>91</v>
      </c>
      <c r="G755" t="s">
        <v>49</v>
      </c>
      <c r="H755" s="46">
        <v>27.79</v>
      </c>
      <c r="I755" s="46">
        <v>0</v>
      </c>
      <c r="J755" t="s">
        <v>62</v>
      </c>
      <c r="K755" s="2">
        <v>4</v>
      </c>
      <c r="L755" t="s">
        <v>42</v>
      </c>
      <c r="M755" t="s">
        <v>709</v>
      </c>
      <c r="N755" t="s">
        <v>240</v>
      </c>
      <c r="O755" t="s">
        <v>32</v>
      </c>
      <c r="P755" t="s">
        <v>33</v>
      </c>
      <c r="Q755" t="s">
        <v>34</v>
      </c>
      <c r="R755" s="1">
        <f t="shared" si="78"/>
        <v>40484</v>
      </c>
      <c r="T755" t="s">
        <v>34</v>
      </c>
      <c r="U755" s="2">
        <v>0</v>
      </c>
      <c r="V755" t="s">
        <v>241</v>
      </c>
      <c r="W755" t="s">
        <v>36</v>
      </c>
    </row>
    <row r="756" spans="1:23" ht="17.5" hidden="1" customHeight="1" x14ac:dyDescent="0.4">
      <c r="A756" s="2">
        <v>93905</v>
      </c>
      <c r="B756" s="1">
        <f t="shared" si="77"/>
        <v>43677</v>
      </c>
      <c r="C756" t="s">
        <v>408</v>
      </c>
      <c r="D756" t="s">
        <v>24</v>
      </c>
      <c r="E756" t="s">
        <v>48</v>
      </c>
      <c r="F756" t="s">
        <v>91</v>
      </c>
      <c r="G756" t="s">
        <v>49</v>
      </c>
      <c r="H756" s="46">
        <v>0.52</v>
      </c>
      <c r="I756" s="46">
        <v>0</v>
      </c>
      <c r="J756" t="s">
        <v>62</v>
      </c>
      <c r="K756" s="2">
        <v>4</v>
      </c>
      <c r="L756" t="s">
        <v>42</v>
      </c>
      <c r="M756" t="s">
        <v>709</v>
      </c>
      <c r="N756" t="s">
        <v>240</v>
      </c>
      <c r="O756" t="s">
        <v>32</v>
      </c>
      <c r="P756" t="s">
        <v>46</v>
      </c>
      <c r="Q756" t="s">
        <v>34</v>
      </c>
      <c r="R756" s="1">
        <f t="shared" si="78"/>
        <v>40484</v>
      </c>
      <c r="T756" t="s">
        <v>34</v>
      </c>
      <c r="U756" s="2">
        <v>0</v>
      </c>
      <c r="V756" t="s">
        <v>241</v>
      </c>
      <c r="W756" t="s">
        <v>36</v>
      </c>
    </row>
    <row r="757" spans="1:23" ht="17.5" hidden="1" customHeight="1" x14ac:dyDescent="0.4">
      <c r="A757" s="2">
        <v>93905</v>
      </c>
      <c r="B757" s="1">
        <f t="shared" si="77"/>
        <v>43677</v>
      </c>
      <c r="C757" t="s">
        <v>163</v>
      </c>
      <c r="D757" t="s">
        <v>24</v>
      </c>
      <c r="E757" t="s">
        <v>38</v>
      </c>
      <c r="F757" t="s">
        <v>164</v>
      </c>
      <c r="G757" t="s">
        <v>40</v>
      </c>
      <c r="H757" s="46">
        <v>293.11</v>
      </c>
      <c r="I757" s="46">
        <v>0</v>
      </c>
      <c r="J757" t="s">
        <v>62</v>
      </c>
      <c r="K757" s="2">
        <v>4</v>
      </c>
      <c r="L757" t="s">
        <v>42</v>
      </c>
      <c r="M757" t="s">
        <v>709</v>
      </c>
      <c r="N757" t="s">
        <v>240</v>
      </c>
      <c r="O757" t="s">
        <v>32</v>
      </c>
      <c r="P757" t="s">
        <v>33</v>
      </c>
      <c r="Q757" t="s">
        <v>34</v>
      </c>
      <c r="R757" s="1">
        <f t="shared" si="78"/>
        <v>40484</v>
      </c>
      <c r="T757" t="s">
        <v>34</v>
      </c>
      <c r="U757" s="2">
        <v>0</v>
      </c>
      <c r="V757" t="s">
        <v>241</v>
      </c>
      <c r="W757" t="s">
        <v>36</v>
      </c>
    </row>
    <row r="758" spans="1:23" ht="17.5" hidden="1" customHeight="1" x14ac:dyDescent="0.4">
      <c r="A758" s="2">
        <v>93905</v>
      </c>
      <c r="B758" s="1">
        <f t="shared" si="77"/>
        <v>43677</v>
      </c>
      <c r="C758" t="s">
        <v>163</v>
      </c>
      <c r="D758" t="s">
        <v>24</v>
      </c>
      <c r="E758" t="s">
        <v>38</v>
      </c>
      <c r="F758" t="s">
        <v>164</v>
      </c>
      <c r="G758" t="s">
        <v>40</v>
      </c>
      <c r="H758" s="46">
        <v>445.55</v>
      </c>
      <c r="I758" s="46">
        <v>0</v>
      </c>
      <c r="J758" t="s">
        <v>62</v>
      </c>
      <c r="K758" s="2">
        <v>4</v>
      </c>
      <c r="L758" t="s">
        <v>42</v>
      </c>
      <c r="M758" t="s">
        <v>709</v>
      </c>
      <c r="N758" t="s">
        <v>240</v>
      </c>
      <c r="O758" t="s">
        <v>32</v>
      </c>
      <c r="P758" t="s">
        <v>33</v>
      </c>
      <c r="Q758" t="s">
        <v>34</v>
      </c>
      <c r="R758" s="1">
        <f t="shared" si="78"/>
        <v>40484</v>
      </c>
      <c r="T758" t="s">
        <v>34</v>
      </c>
      <c r="U758" s="2">
        <v>0</v>
      </c>
      <c r="V758" t="s">
        <v>241</v>
      </c>
      <c r="W758" t="s">
        <v>36</v>
      </c>
    </row>
    <row r="759" spans="1:23" ht="17.5" hidden="1" customHeight="1" x14ac:dyDescent="0.4">
      <c r="A759" s="2">
        <v>93905</v>
      </c>
      <c r="B759" s="1">
        <f t="shared" si="77"/>
        <v>43677</v>
      </c>
      <c r="C759" t="s">
        <v>163</v>
      </c>
      <c r="D759" t="s">
        <v>24</v>
      </c>
      <c r="E759" t="s">
        <v>38</v>
      </c>
      <c r="F759" t="s">
        <v>164</v>
      </c>
      <c r="G759" t="s">
        <v>40</v>
      </c>
      <c r="H759" s="46">
        <v>442.7</v>
      </c>
      <c r="I759" s="46">
        <v>0</v>
      </c>
      <c r="J759" t="s">
        <v>62</v>
      </c>
      <c r="K759" s="2">
        <v>4</v>
      </c>
      <c r="L759" t="s">
        <v>42</v>
      </c>
      <c r="M759" t="s">
        <v>709</v>
      </c>
      <c r="N759" t="s">
        <v>240</v>
      </c>
      <c r="O759" t="s">
        <v>32</v>
      </c>
      <c r="P759" t="s">
        <v>33</v>
      </c>
      <c r="Q759" t="s">
        <v>34</v>
      </c>
      <c r="R759" s="1">
        <f t="shared" si="78"/>
        <v>40484</v>
      </c>
      <c r="T759" t="s">
        <v>34</v>
      </c>
      <c r="U759" s="2">
        <v>0</v>
      </c>
      <c r="V759" t="s">
        <v>241</v>
      </c>
      <c r="W759" t="s">
        <v>36</v>
      </c>
    </row>
    <row r="760" spans="1:23" ht="17.5" hidden="1" customHeight="1" x14ac:dyDescent="0.4">
      <c r="A760" s="2">
        <v>93905</v>
      </c>
      <c r="B760" s="1">
        <f t="shared" si="77"/>
        <v>43677</v>
      </c>
      <c r="C760" t="s">
        <v>163</v>
      </c>
      <c r="D760" t="s">
        <v>24</v>
      </c>
      <c r="E760" t="s">
        <v>38</v>
      </c>
      <c r="F760" t="s">
        <v>164</v>
      </c>
      <c r="G760" t="s">
        <v>40</v>
      </c>
      <c r="H760" s="46">
        <v>443.41</v>
      </c>
      <c r="I760" s="46">
        <v>0</v>
      </c>
      <c r="J760" t="s">
        <v>62</v>
      </c>
      <c r="K760" s="2">
        <v>4</v>
      </c>
      <c r="L760" t="s">
        <v>42</v>
      </c>
      <c r="M760" t="s">
        <v>709</v>
      </c>
      <c r="N760" t="s">
        <v>240</v>
      </c>
      <c r="O760" t="s">
        <v>32</v>
      </c>
      <c r="P760" t="s">
        <v>33</v>
      </c>
      <c r="Q760" t="s">
        <v>34</v>
      </c>
      <c r="R760" s="1">
        <f t="shared" si="78"/>
        <v>40484</v>
      </c>
      <c r="T760" t="s">
        <v>34</v>
      </c>
      <c r="U760" s="2">
        <v>0</v>
      </c>
      <c r="V760" t="s">
        <v>241</v>
      </c>
      <c r="W760" t="s">
        <v>36</v>
      </c>
    </row>
    <row r="761" spans="1:23" ht="17.5" hidden="1" customHeight="1" x14ac:dyDescent="0.4">
      <c r="A761" s="2">
        <v>93905</v>
      </c>
      <c r="B761" s="1">
        <f t="shared" si="77"/>
        <v>43677</v>
      </c>
      <c r="C761" t="s">
        <v>163</v>
      </c>
      <c r="D761" t="s">
        <v>24</v>
      </c>
      <c r="E761" t="s">
        <v>38</v>
      </c>
      <c r="F761" t="s">
        <v>164</v>
      </c>
      <c r="G761" t="s">
        <v>40</v>
      </c>
      <c r="H761" s="46">
        <v>446.46</v>
      </c>
      <c r="I761" s="46">
        <v>0</v>
      </c>
      <c r="J761" t="s">
        <v>62</v>
      </c>
      <c r="K761" s="2">
        <v>4</v>
      </c>
      <c r="L761" t="s">
        <v>42</v>
      </c>
      <c r="M761" t="s">
        <v>709</v>
      </c>
      <c r="N761" t="s">
        <v>240</v>
      </c>
      <c r="O761" t="s">
        <v>32</v>
      </c>
      <c r="P761" t="s">
        <v>33</v>
      </c>
      <c r="Q761" t="s">
        <v>34</v>
      </c>
      <c r="R761" s="1">
        <f t="shared" si="78"/>
        <v>40484</v>
      </c>
      <c r="T761" t="s">
        <v>34</v>
      </c>
      <c r="U761" s="2">
        <v>0</v>
      </c>
      <c r="V761" t="s">
        <v>241</v>
      </c>
      <c r="W761" t="s">
        <v>36</v>
      </c>
    </row>
    <row r="762" spans="1:23" ht="17.5" hidden="1" customHeight="1" x14ac:dyDescent="0.4">
      <c r="A762" s="2">
        <v>93905</v>
      </c>
      <c r="B762" s="1">
        <f t="shared" si="77"/>
        <v>43677</v>
      </c>
      <c r="C762" t="s">
        <v>163</v>
      </c>
      <c r="D762" t="s">
        <v>24</v>
      </c>
      <c r="E762" t="s">
        <v>38</v>
      </c>
      <c r="F762" t="s">
        <v>164</v>
      </c>
      <c r="G762" t="s">
        <v>40</v>
      </c>
      <c r="H762" s="46">
        <v>446.79</v>
      </c>
      <c r="I762" s="46">
        <v>0</v>
      </c>
      <c r="J762" t="s">
        <v>62</v>
      </c>
      <c r="K762" s="2">
        <v>4</v>
      </c>
      <c r="L762" t="s">
        <v>42</v>
      </c>
      <c r="M762" t="s">
        <v>709</v>
      </c>
      <c r="N762" t="s">
        <v>240</v>
      </c>
      <c r="O762" t="s">
        <v>32</v>
      </c>
      <c r="P762" t="s">
        <v>33</v>
      </c>
      <c r="Q762" t="s">
        <v>34</v>
      </c>
      <c r="R762" s="1">
        <f t="shared" si="78"/>
        <v>40484</v>
      </c>
      <c r="T762" t="s">
        <v>34</v>
      </c>
      <c r="U762" s="2">
        <v>0</v>
      </c>
      <c r="V762" t="s">
        <v>241</v>
      </c>
      <c r="W762" t="s">
        <v>36</v>
      </c>
    </row>
    <row r="763" spans="1:23" ht="17.5" hidden="1" customHeight="1" x14ac:dyDescent="0.4">
      <c r="A763" s="2">
        <v>93905</v>
      </c>
      <c r="B763" s="1">
        <f t="shared" si="77"/>
        <v>43677</v>
      </c>
      <c r="C763" t="s">
        <v>163</v>
      </c>
      <c r="D763" t="s">
        <v>24</v>
      </c>
      <c r="E763" t="s">
        <v>38</v>
      </c>
      <c r="F763" t="s">
        <v>164</v>
      </c>
      <c r="G763" t="s">
        <v>40</v>
      </c>
      <c r="H763" s="46">
        <v>445.08</v>
      </c>
      <c r="I763" s="46">
        <v>0</v>
      </c>
      <c r="J763" t="s">
        <v>62</v>
      </c>
      <c r="K763" s="2">
        <v>4</v>
      </c>
      <c r="L763" t="s">
        <v>42</v>
      </c>
      <c r="M763" t="s">
        <v>709</v>
      </c>
      <c r="N763" t="s">
        <v>240</v>
      </c>
      <c r="O763" t="s">
        <v>32</v>
      </c>
      <c r="P763" t="s">
        <v>33</v>
      </c>
      <c r="Q763" t="s">
        <v>34</v>
      </c>
      <c r="R763" s="1">
        <f t="shared" si="78"/>
        <v>40484</v>
      </c>
      <c r="T763" t="s">
        <v>34</v>
      </c>
      <c r="U763" s="2">
        <v>0</v>
      </c>
      <c r="V763" t="s">
        <v>241</v>
      </c>
      <c r="W763" t="s">
        <v>36</v>
      </c>
    </row>
    <row r="764" spans="1:23" ht="17.5" hidden="1" customHeight="1" x14ac:dyDescent="0.4">
      <c r="A764" s="2">
        <v>93905</v>
      </c>
      <c r="B764" s="1">
        <f t="shared" si="77"/>
        <v>43677</v>
      </c>
      <c r="C764" t="s">
        <v>163</v>
      </c>
      <c r="D764" t="s">
        <v>24</v>
      </c>
      <c r="E764" t="s">
        <v>38</v>
      </c>
      <c r="F764" t="s">
        <v>164</v>
      </c>
      <c r="G764" t="s">
        <v>40</v>
      </c>
      <c r="H764" s="46">
        <v>442.91</v>
      </c>
      <c r="I764" s="46">
        <v>0</v>
      </c>
      <c r="J764" t="s">
        <v>62</v>
      </c>
      <c r="K764" s="2">
        <v>4</v>
      </c>
      <c r="L764" t="s">
        <v>42</v>
      </c>
      <c r="M764" t="s">
        <v>709</v>
      </c>
      <c r="N764" t="s">
        <v>240</v>
      </c>
      <c r="O764" t="s">
        <v>32</v>
      </c>
      <c r="P764" t="s">
        <v>33</v>
      </c>
      <c r="Q764" t="s">
        <v>34</v>
      </c>
      <c r="R764" s="1">
        <f t="shared" si="78"/>
        <v>40484</v>
      </c>
      <c r="T764" t="s">
        <v>34</v>
      </c>
      <c r="U764" s="2">
        <v>0</v>
      </c>
      <c r="V764" t="s">
        <v>241</v>
      </c>
      <c r="W764" t="s">
        <v>36</v>
      </c>
    </row>
    <row r="765" spans="1:23" ht="17.5" hidden="1" customHeight="1" x14ac:dyDescent="0.4">
      <c r="A765" s="2">
        <v>93905</v>
      </c>
      <c r="B765" s="1">
        <f t="shared" si="77"/>
        <v>43677</v>
      </c>
      <c r="C765" t="s">
        <v>163</v>
      </c>
      <c r="D765" t="s">
        <v>24</v>
      </c>
      <c r="E765" t="s">
        <v>38</v>
      </c>
      <c r="F765" t="s">
        <v>164</v>
      </c>
      <c r="G765" t="s">
        <v>40</v>
      </c>
      <c r="H765" s="46">
        <v>199.98</v>
      </c>
      <c r="I765" s="46">
        <v>0</v>
      </c>
      <c r="J765" t="s">
        <v>62</v>
      </c>
      <c r="K765" s="2">
        <v>4</v>
      </c>
      <c r="L765" t="s">
        <v>42</v>
      </c>
      <c r="M765" t="s">
        <v>709</v>
      </c>
      <c r="N765" t="s">
        <v>240</v>
      </c>
      <c r="O765" t="s">
        <v>32</v>
      </c>
      <c r="P765" t="s">
        <v>33</v>
      </c>
      <c r="Q765" t="s">
        <v>34</v>
      </c>
      <c r="R765" s="1">
        <f t="shared" si="78"/>
        <v>40484</v>
      </c>
      <c r="T765" t="s">
        <v>34</v>
      </c>
      <c r="U765" s="2">
        <v>0</v>
      </c>
      <c r="V765" t="s">
        <v>241</v>
      </c>
      <c r="W765" t="s">
        <v>36</v>
      </c>
    </row>
    <row r="766" spans="1:23" ht="17.5" hidden="1" customHeight="1" x14ac:dyDescent="0.4">
      <c r="A766" s="2">
        <v>93905</v>
      </c>
      <c r="B766" s="1">
        <f t="shared" si="77"/>
        <v>43677</v>
      </c>
      <c r="C766" t="s">
        <v>163</v>
      </c>
      <c r="D766" t="s">
        <v>24</v>
      </c>
      <c r="E766" t="s">
        <v>38</v>
      </c>
      <c r="F766" t="s">
        <v>164</v>
      </c>
      <c r="G766" t="s">
        <v>40</v>
      </c>
      <c r="H766" s="46">
        <v>5.54</v>
      </c>
      <c r="I766" s="46">
        <v>0</v>
      </c>
      <c r="J766" t="s">
        <v>62</v>
      </c>
      <c r="K766" s="2">
        <v>4</v>
      </c>
      <c r="L766" t="s">
        <v>42</v>
      </c>
      <c r="M766" t="s">
        <v>709</v>
      </c>
      <c r="N766" t="s">
        <v>240</v>
      </c>
      <c r="O766" t="s">
        <v>32</v>
      </c>
      <c r="P766" t="s">
        <v>46</v>
      </c>
      <c r="Q766" t="s">
        <v>34</v>
      </c>
      <c r="R766" s="1">
        <f t="shared" si="78"/>
        <v>40484</v>
      </c>
      <c r="T766" t="s">
        <v>34</v>
      </c>
      <c r="U766" s="2">
        <v>0</v>
      </c>
      <c r="V766" t="s">
        <v>241</v>
      </c>
      <c r="W766" t="s">
        <v>36</v>
      </c>
    </row>
    <row r="767" spans="1:23" ht="17.5" hidden="1" customHeight="1" x14ac:dyDescent="0.4">
      <c r="A767" s="2">
        <v>93905</v>
      </c>
      <c r="B767" s="1">
        <f t="shared" si="77"/>
        <v>43677</v>
      </c>
      <c r="C767" t="s">
        <v>163</v>
      </c>
      <c r="D767" t="s">
        <v>24</v>
      </c>
      <c r="E767" t="s">
        <v>38</v>
      </c>
      <c r="F767" t="s">
        <v>164</v>
      </c>
      <c r="G767" t="s">
        <v>40</v>
      </c>
      <c r="H767" s="46">
        <v>8.42</v>
      </c>
      <c r="I767" s="46">
        <v>0</v>
      </c>
      <c r="J767" t="s">
        <v>62</v>
      </c>
      <c r="K767" s="2">
        <v>4</v>
      </c>
      <c r="L767" t="s">
        <v>42</v>
      </c>
      <c r="M767" t="s">
        <v>709</v>
      </c>
      <c r="N767" t="s">
        <v>240</v>
      </c>
      <c r="O767" t="s">
        <v>32</v>
      </c>
      <c r="P767" t="s">
        <v>46</v>
      </c>
      <c r="Q767" t="s">
        <v>34</v>
      </c>
      <c r="R767" s="1">
        <f t="shared" si="78"/>
        <v>40484</v>
      </c>
      <c r="T767" t="s">
        <v>34</v>
      </c>
      <c r="U767" s="2">
        <v>0</v>
      </c>
      <c r="V767" t="s">
        <v>241</v>
      </c>
      <c r="W767" t="s">
        <v>36</v>
      </c>
    </row>
    <row r="768" spans="1:23" ht="17.5" hidden="1" customHeight="1" x14ac:dyDescent="0.4">
      <c r="A768" s="2">
        <v>93905</v>
      </c>
      <c r="B768" s="1">
        <f t="shared" si="77"/>
        <v>43677</v>
      </c>
      <c r="C768" t="s">
        <v>163</v>
      </c>
      <c r="D768" t="s">
        <v>24</v>
      </c>
      <c r="E768" t="s">
        <v>38</v>
      </c>
      <c r="F768" t="s">
        <v>164</v>
      </c>
      <c r="G768" t="s">
        <v>40</v>
      </c>
      <c r="H768" s="46">
        <v>8.3699999999999992</v>
      </c>
      <c r="I768" s="46">
        <v>0</v>
      </c>
      <c r="J768" t="s">
        <v>62</v>
      </c>
      <c r="K768" s="2">
        <v>4</v>
      </c>
      <c r="L768" t="s">
        <v>42</v>
      </c>
      <c r="M768" t="s">
        <v>709</v>
      </c>
      <c r="N768" t="s">
        <v>240</v>
      </c>
      <c r="O768" t="s">
        <v>32</v>
      </c>
      <c r="P768" t="s">
        <v>46</v>
      </c>
      <c r="Q768" t="s">
        <v>34</v>
      </c>
      <c r="R768" s="1">
        <f t="shared" si="78"/>
        <v>40484</v>
      </c>
      <c r="T768" t="s">
        <v>34</v>
      </c>
      <c r="U768" s="2">
        <v>0</v>
      </c>
      <c r="V768" t="s">
        <v>241</v>
      </c>
      <c r="W768" t="s">
        <v>36</v>
      </c>
    </row>
    <row r="769" spans="1:23" ht="17.5" hidden="1" customHeight="1" x14ac:dyDescent="0.4">
      <c r="A769" s="2">
        <v>93905</v>
      </c>
      <c r="B769" s="1">
        <f t="shared" si="77"/>
        <v>43677</v>
      </c>
      <c r="C769" t="s">
        <v>163</v>
      </c>
      <c r="D769" t="s">
        <v>24</v>
      </c>
      <c r="E769" t="s">
        <v>38</v>
      </c>
      <c r="F769" t="s">
        <v>164</v>
      </c>
      <c r="G769" t="s">
        <v>40</v>
      </c>
      <c r="H769" s="46">
        <v>8.3800000000000008</v>
      </c>
      <c r="I769" s="46">
        <v>0</v>
      </c>
      <c r="J769" t="s">
        <v>62</v>
      </c>
      <c r="K769" s="2">
        <v>4</v>
      </c>
      <c r="L769" t="s">
        <v>42</v>
      </c>
      <c r="M769" t="s">
        <v>709</v>
      </c>
      <c r="N769" t="s">
        <v>240</v>
      </c>
      <c r="O769" t="s">
        <v>32</v>
      </c>
      <c r="P769" t="s">
        <v>46</v>
      </c>
      <c r="Q769" t="s">
        <v>34</v>
      </c>
      <c r="R769" s="1">
        <f t="shared" si="78"/>
        <v>40484</v>
      </c>
      <c r="T769" t="s">
        <v>34</v>
      </c>
      <c r="U769" s="2">
        <v>0</v>
      </c>
      <c r="V769" t="s">
        <v>241</v>
      </c>
      <c r="W769" t="s">
        <v>36</v>
      </c>
    </row>
    <row r="770" spans="1:23" ht="17.5" hidden="1" customHeight="1" x14ac:dyDescent="0.4">
      <c r="A770" s="2">
        <v>93905</v>
      </c>
      <c r="B770" s="1">
        <f t="shared" si="77"/>
        <v>43677</v>
      </c>
      <c r="C770" t="s">
        <v>163</v>
      </c>
      <c r="D770" t="s">
        <v>24</v>
      </c>
      <c r="E770" t="s">
        <v>38</v>
      </c>
      <c r="F770" t="s">
        <v>164</v>
      </c>
      <c r="G770" t="s">
        <v>40</v>
      </c>
      <c r="H770" s="46">
        <v>8.44</v>
      </c>
      <c r="I770" s="46">
        <v>0</v>
      </c>
      <c r="J770" t="s">
        <v>62</v>
      </c>
      <c r="K770" s="2">
        <v>4</v>
      </c>
      <c r="L770" t="s">
        <v>42</v>
      </c>
      <c r="M770" t="s">
        <v>709</v>
      </c>
      <c r="N770" t="s">
        <v>240</v>
      </c>
      <c r="O770" t="s">
        <v>32</v>
      </c>
      <c r="P770" t="s">
        <v>46</v>
      </c>
      <c r="Q770" t="s">
        <v>34</v>
      </c>
      <c r="R770" s="1">
        <f t="shared" si="78"/>
        <v>40484</v>
      </c>
      <c r="T770" t="s">
        <v>34</v>
      </c>
      <c r="U770" s="2">
        <v>0</v>
      </c>
      <c r="V770" t="s">
        <v>241</v>
      </c>
      <c r="W770" t="s">
        <v>36</v>
      </c>
    </row>
    <row r="771" spans="1:23" ht="17.5" hidden="1" customHeight="1" x14ac:dyDescent="0.4">
      <c r="A771" s="2">
        <v>93905</v>
      </c>
      <c r="B771" s="1">
        <f t="shared" si="77"/>
        <v>43677</v>
      </c>
      <c r="C771" t="s">
        <v>163</v>
      </c>
      <c r="D771" t="s">
        <v>24</v>
      </c>
      <c r="E771" t="s">
        <v>38</v>
      </c>
      <c r="F771" t="s">
        <v>164</v>
      </c>
      <c r="G771" t="s">
        <v>40</v>
      </c>
      <c r="H771" s="46">
        <v>8.44</v>
      </c>
      <c r="I771" s="46">
        <v>0</v>
      </c>
      <c r="J771" t="s">
        <v>62</v>
      </c>
      <c r="K771" s="2">
        <v>4</v>
      </c>
      <c r="L771" t="s">
        <v>42</v>
      </c>
      <c r="M771" t="s">
        <v>709</v>
      </c>
      <c r="N771" t="s">
        <v>240</v>
      </c>
      <c r="O771" t="s">
        <v>32</v>
      </c>
      <c r="P771" t="s">
        <v>46</v>
      </c>
      <c r="Q771" t="s">
        <v>34</v>
      </c>
      <c r="R771" s="1">
        <f t="shared" si="78"/>
        <v>40484</v>
      </c>
      <c r="T771" t="s">
        <v>34</v>
      </c>
      <c r="U771" s="2">
        <v>0</v>
      </c>
      <c r="V771" t="s">
        <v>241</v>
      </c>
      <c r="W771" t="s">
        <v>36</v>
      </c>
    </row>
    <row r="772" spans="1:23" ht="17.5" hidden="1" customHeight="1" x14ac:dyDescent="0.4">
      <c r="A772" s="2">
        <v>93905</v>
      </c>
      <c r="B772" s="1">
        <f t="shared" si="77"/>
        <v>43677</v>
      </c>
      <c r="C772" t="s">
        <v>163</v>
      </c>
      <c r="D772" t="s">
        <v>24</v>
      </c>
      <c r="E772" t="s">
        <v>38</v>
      </c>
      <c r="F772" t="s">
        <v>164</v>
      </c>
      <c r="G772" t="s">
        <v>40</v>
      </c>
      <c r="H772" s="46">
        <v>8.41</v>
      </c>
      <c r="I772" s="46">
        <v>0</v>
      </c>
      <c r="J772" t="s">
        <v>62</v>
      </c>
      <c r="K772" s="2">
        <v>4</v>
      </c>
      <c r="L772" t="s">
        <v>42</v>
      </c>
      <c r="M772" t="s">
        <v>709</v>
      </c>
      <c r="N772" t="s">
        <v>240</v>
      </c>
      <c r="O772" t="s">
        <v>32</v>
      </c>
      <c r="P772" t="s">
        <v>46</v>
      </c>
      <c r="Q772" t="s">
        <v>34</v>
      </c>
      <c r="R772" s="1">
        <f t="shared" si="78"/>
        <v>40484</v>
      </c>
      <c r="T772" t="s">
        <v>34</v>
      </c>
      <c r="U772" s="2">
        <v>0</v>
      </c>
      <c r="V772" t="s">
        <v>241</v>
      </c>
      <c r="W772" t="s">
        <v>36</v>
      </c>
    </row>
    <row r="773" spans="1:23" ht="17.5" hidden="1" customHeight="1" x14ac:dyDescent="0.4">
      <c r="A773" s="2">
        <v>93905</v>
      </c>
      <c r="B773" s="1">
        <f t="shared" si="77"/>
        <v>43677</v>
      </c>
      <c r="C773" t="s">
        <v>163</v>
      </c>
      <c r="D773" t="s">
        <v>24</v>
      </c>
      <c r="E773" t="s">
        <v>38</v>
      </c>
      <c r="F773" t="s">
        <v>164</v>
      </c>
      <c r="G773" t="s">
        <v>40</v>
      </c>
      <c r="H773" s="46">
        <v>8.36</v>
      </c>
      <c r="I773" s="46">
        <v>0</v>
      </c>
      <c r="J773" t="s">
        <v>62</v>
      </c>
      <c r="K773" s="2">
        <v>4</v>
      </c>
      <c r="L773" t="s">
        <v>42</v>
      </c>
      <c r="M773" t="s">
        <v>709</v>
      </c>
      <c r="N773" t="s">
        <v>240</v>
      </c>
      <c r="O773" t="s">
        <v>32</v>
      </c>
      <c r="P773" t="s">
        <v>46</v>
      </c>
      <c r="Q773" t="s">
        <v>34</v>
      </c>
      <c r="R773" s="1">
        <f t="shared" si="78"/>
        <v>40484</v>
      </c>
      <c r="T773" t="s">
        <v>34</v>
      </c>
      <c r="U773" s="2">
        <v>0</v>
      </c>
      <c r="V773" t="s">
        <v>241</v>
      </c>
      <c r="W773" t="s">
        <v>36</v>
      </c>
    </row>
    <row r="774" spans="1:23" ht="17.5" hidden="1" customHeight="1" x14ac:dyDescent="0.4">
      <c r="A774" s="2">
        <v>93906</v>
      </c>
      <c r="B774" s="1">
        <f t="shared" si="77"/>
        <v>43677</v>
      </c>
      <c r="C774" t="s">
        <v>394</v>
      </c>
      <c r="D774" t="s">
        <v>24</v>
      </c>
      <c r="E774" t="s">
        <v>347</v>
      </c>
      <c r="F774" t="s">
        <v>111</v>
      </c>
      <c r="G774" t="s">
        <v>348</v>
      </c>
      <c r="H774" s="46">
        <v>9.0299999999999994</v>
      </c>
      <c r="I774" s="46">
        <v>0</v>
      </c>
      <c r="J774" t="s">
        <v>62</v>
      </c>
      <c r="K774" s="2">
        <v>4</v>
      </c>
      <c r="L774" t="s">
        <v>42</v>
      </c>
      <c r="M774" t="s">
        <v>710</v>
      </c>
      <c r="N774" t="s">
        <v>240</v>
      </c>
      <c r="O774" t="s">
        <v>32</v>
      </c>
      <c r="P774" t="s">
        <v>33</v>
      </c>
      <c r="Q774" t="s">
        <v>34</v>
      </c>
      <c r="R774" s="1">
        <f>DATE(2013,7,29)</f>
        <v>41484</v>
      </c>
      <c r="T774" t="s">
        <v>34</v>
      </c>
      <c r="U774" s="2">
        <v>0</v>
      </c>
      <c r="V774" t="s">
        <v>241</v>
      </c>
      <c r="W774" t="s">
        <v>36</v>
      </c>
    </row>
    <row r="775" spans="1:23" ht="17.5" hidden="1" customHeight="1" x14ac:dyDescent="0.4">
      <c r="A775" s="2">
        <v>93906</v>
      </c>
      <c r="B775" s="1">
        <f t="shared" si="77"/>
        <v>43677</v>
      </c>
      <c r="C775" t="s">
        <v>394</v>
      </c>
      <c r="D775" t="s">
        <v>24</v>
      </c>
      <c r="E775" t="s">
        <v>347</v>
      </c>
      <c r="F775" t="s">
        <v>111</v>
      </c>
      <c r="G775" t="s">
        <v>348</v>
      </c>
      <c r="H775" s="46">
        <v>9.0299999999999994</v>
      </c>
      <c r="I775" s="46">
        <v>0</v>
      </c>
      <c r="J775" t="s">
        <v>62</v>
      </c>
      <c r="K775" s="2">
        <v>4</v>
      </c>
      <c r="L775" t="s">
        <v>42</v>
      </c>
      <c r="M775" t="s">
        <v>710</v>
      </c>
      <c r="N775" t="s">
        <v>240</v>
      </c>
      <c r="O775" t="s">
        <v>32</v>
      </c>
      <c r="P775" t="s">
        <v>33</v>
      </c>
      <c r="Q775" t="s">
        <v>34</v>
      </c>
      <c r="R775" s="1">
        <f>DATE(2013,7,29)</f>
        <v>41484</v>
      </c>
      <c r="T775" t="s">
        <v>34</v>
      </c>
      <c r="U775" s="2">
        <v>0</v>
      </c>
      <c r="V775" t="s">
        <v>241</v>
      </c>
      <c r="W775" t="s">
        <v>36</v>
      </c>
    </row>
    <row r="776" spans="1:23" ht="17.5" hidden="1" customHeight="1" x14ac:dyDescent="0.4">
      <c r="A776" s="2">
        <v>93915</v>
      </c>
      <c r="B776" s="1">
        <f t="shared" ref="B776:B787" si="79">DATE(2019,8,19)</f>
        <v>43696</v>
      </c>
      <c r="C776" t="s">
        <v>242</v>
      </c>
      <c r="D776" t="s">
        <v>24</v>
      </c>
      <c r="E776" t="s">
        <v>161</v>
      </c>
      <c r="F776" t="s">
        <v>243</v>
      </c>
      <c r="G776" t="s">
        <v>68</v>
      </c>
      <c r="H776" s="46">
        <v>45</v>
      </c>
      <c r="I776" s="46">
        <v>0</v>
      </c>
      <c r="J776" t="s">
        <v>711</v>
      </c>
      <c r="K776" s="2">
        <v>5</v>
      </c>
      <c r="L776" t="s">
        <v>42</v>
      </c>
      <c r="M776" t="s">
        <v>712</v>
      </c>
      <c r="N776" t="s">
        <v>713</v>
      </c>
      <c r="O776" t="s">
        <v>32</v>
      </c>
      <c r="P776" t="s">
        <v>33</v>
      </c>
      <c r="Q776" t="s">
        <v>34</v>
      </c>
      <c r="R776" s="1">
        <f>DATE(2010,11,2)</f>
        <v>40484</v>
      </c>
      <c r="T776" t="s">
        <v>34</v>
      </c>
      <c r="U776" s="2">
        <v>0</v>
      </c>
      <c r="V776" t="s">
        <v>714</v>
      </c>
      <c r="W776" t="s">
        <v>36</v>
      </c>
    </row>
    <row r="777" spans="1:23" ht="17.5" hidden="1" customHeight="1" x14ac:dyDescent="0.4">
      <c r="A777" s="2">
        <v>93916</v>
      </c>
      <c r="B777" s="1">
        <f t="shared" si="79"/>
        <v>43696</v>
      </c>
      <c r="C777" t="s">
        <v>377</v>
      </c>
      <c r="D777" t="s">
        <v>24</v>
      </c>
      <c r="E777" t="s">
        <v>110</v>
      </c>
      <c r="F777" t="s">
        <v>56</v>
      </c>
      <c r="G777" t="s">
        <v>40</v>
      </c>
      <c r="H777" s="46">
        <v>16.760000000000002</v>
      </c>
      <c r="I777" s="46">
        <v>0</v>
      </c>
      <c r="J777" t="s">
        <v>62</v>
      </c>
      <c r="K777" s="2">
        <v>5</v>
      </c>
      <c r="L777" t="s">
        <v>42</v>
      </c>
      <c r="M777" t="s">
        <v>715</v>
      </c>
      <c r="N777" t="s">
        <v>375</v>
      </c>
      <c r="O777" t="s">
        <v>32</v>
      </c>
      <c r="P777" t="s">
        <v>33</v>
      </c>
      <c r="Q777" t="s">
        <v>34</v>
      </c>
      <c r="R777" s="1">
        <f>DATE(2010,11,2)</f>
        <v>40484</v>
      </c>
      <c r="T777" t="s">
        <v>34</v>
      </c>
      <c r="U777" s="2">
        <v>0</v>
      </c>
      <c r="V777" t="s">
        <v>376</v>
      </c>
      <c r="W777" t="s">
        <v>36</v>
      </c>
    </row>
    <row r="778" spans="1:23" ht="17.5" hidden="1" customHeight="1" x14ac:dyDescent="0.4">
      <c r="A778" s="2">
        <v>93917</v>
      </c>
      <c r="B778" s="1">
        <f t="shared" si="79"/>
        <v>43696</v>
      </c>
      <c r="C778" t="s">
        <v>59</v>
      </c>
      <c r="D778" t="s">
        <v>24</v>
      </c>
      <c r="E778" t="s">
        <v>60</v>
      </c>
      <c r="F778" t="s">
        <v>39</v>
      </c>
      <c r="G778" t="s">
        <v>61</v>
      </c>
      <c r="H778" s="46">
        <v>22.52</v>
      </c>
      <c r="I778" s="46">
        <v>0</v>
      </c>
      <c r="J778" t="s">
        <v>62</v>
      </c>
      <c r="K778" s="2">
        <v>5</v>
      </c>
      <c r="L778" t="s">
        <v>42</v>
      </c>
      <c r="M778" t="s">
        <v>715</v>
      </c>
      <c r="N778" t="s">
        <v>64</v>
      </c>
      <c r="O778" t="s">
        <v>32</v>
      </c>
      <c r="P778" t="s">
        <v>33</v>
      </c>
      <c r="Q778" t="s">
        <v>34</v>
      </c>
      <c r="R778" s="1">
        <f>DATE(2011,2,22)</f>
        <v>40596</v>
      </c>
      <c r="T778" t="s">
        <v>34</v>
      </c>
      <c r="U778" s="2">
        <v>0</v>
      </c>
      <c r="V778" t="s">
        <v>65</v>
      </c>
      <c r="W778" t="s">
        <v>36</v>
      </c>
    </row>
    <row r="779" spans="1:23" ht="17.5" hidden="1" customHeight="1" x14ac:dyDescent="0.4">
      <c r="A779" s="2">
        <v>93917</v>
      </c>
      <c r="B779" s="1">
        <f t="shared" si="79"/>
        <v>43696</v>
      </c>
      <c r="C779" t="s">
        <v>59</v>
      </c>
      <c r="D779" t="s">
        <v>24</v>
      </c>
      <c r="E779" t="s">
        <v>60</v>
      </c>
      <c r="F779" t="s">
        <v>39</v>
      </c>
      <c r="G779" t="s">
        <v>61</v>
      </c>
      <c r="H779" s="46">
        <v>0.43</v>
      </c>
      <c r="I779" s="46">
        <v>0</v>
      </c>
      <c r="J779" t="s">
        <v>62</v>
      </c>
      <c r="K779" s="2">
        <v>5</v>
      </c>
      <c r="L779" t="s">
        <v>42</v>
      </c>
      <c r="M779" t="s">
        <v>715</v>
      </c>
      <c r="N779" t="s">
        <v>64</v>
      </c>
      <c r="O779" t="s">
        <v>32</v>
      </c>
      <c r="P779" t="s">
        <v>46</v>
      </c>
      <c r="Q779" t="s">
        <v>34</v>
      </c>
      <c r="R779" s="1">
        <f>DATE(2011,2,22)</f>
        <v>40596</v>
      </c>
      <c r="T779" t="s">
        <v>34</v>
      </c>
      <c r="U779" s="2">
        <v>0</v>
      </c>
      <c r="V779" t="s">
        <v>65</v>
      </c>
      <c r="W779" t="s">
        <v>36</v>
      </c>
    </row>
    <row r="780" spans="1:23" ht="17.5" hidden="1" customHeight="1" x14ac:dyDescent="0.4">
      <c r="A780" s="2">
        <v>93918</v>
      </c>
      <c r="B780" s="1">
        <f t="shared" si="79"/>
        <v>43696</v>
      </c>
      <c r="C780" t="s">
        <v>66</v>
      </c>
      <c r="D780" t="s">
        <v>24</v>
      </c>
      <c r="E780" t="s">
        <v>67</v>
      </c>
      <c r="F780" t="s">
        <v>39</v>
      </c>
      <c r="G780" t="s">
        <v>68</v>
      </c>
      <c r="H780" s="46">
        <v>70.97</v>
      </c>
      <c r="I780" s="46">
        <v>0</v>
      </c>
      <c r="J780" t="s">
        <v>62</v>
      </c>
      <c r="K780" s="2">
        <v>5</v>
      </c>
      <c r="L780" t="s">
        <v>42</v>
      </c>
      <c r="M780" t="s">
        <v>687</v>
      </c>
      <c r="N780" t="s">
        <v>271</v>
      </c>
      <c r="O780" t="s">
        <v>32</v>
      </c>
      <c r="P780" t="s">
        <v>33</v>
      </c>
      <c r="Q780" t="s">
        <v>34</v>
      </c>
      <c r="R780" s="1">
        <f>DATE(2010,11,2)</f>
        <v>40484</v>
      </c>
      <c r="T780" t="s">
        <v>34</v>
      </c>
      <c r="U780" s="2">
        <v>0</v>
      </c>
      <c r="V780" t="s">
        <v>272</v>
      </c>
      <c r="W780" t="s">
        <v>36</v>
      </c>
    </row>
    <row r="781" spans="1:23" ht="17.5" hidden="1" customHeight="1" x14ac:dyDescent="0.4">
      <c r="A781" s="2">
        <v>93918</v>
      </c>
      <c r="B781" s="1">
        <f t="shared" si="79"/>
        <v>43696</v>
      </c>
      <c r="C781" t="s">
        <v>66</v>
      </c>
      <c r="D781" t="s">
        <v>24</v>
      </c>
      <c r="E781" t="s">
        <v>67</v>
      </c>
      <c r="F781" t="s">
        <v>39</v>
      </c>
      <c r="G781" t="s">
        <v>68</v>
      </c>
      <c r="H781" s="46">
        <v>1.34</v>
      </c>
      <c r="I781" s="46">
        <v>0</v>
      </c>
      <c r="J781" t="s">
        <v>62</v>
      </c>
      <c r="K781" s="2">
        <v>5</v>
      </c>
      <c r="L781" t="s">
        <v>42</v>
      </c>
      <c r="M781" t="s">
        <v>687</v>
      </c>
      <c r="N781" t="s">
        <v>271</v>
      </c>
      <c r="O781" t="s">
        <v>32</v>
      </c>
      <c r="P781" t="s">
        <v>46</v>
      </c>
      <c r="Q781" t="s">
        <v>34</v>
      </c>
      <c r="R781" s="1">
        <f>DATE(2010,11,2)</f>
        <v>40484</v>
      </c>
      <c r="T781" t="s">
        <v>34</v>
      </c>
      <c r="U781" s="2">
        <v>0</v>
      </c>
      <c r="V781" t="s">
        <v>272</v>
      </c>
      <c r="W781" t="s">
        <v>36</v>
      </c>
    </row>
    <row r="782" spans="1:23" ht="17.5" hidden="1" customHeight="1" x14ac:dyDescent="0.4">
      <c r="A782" s="2">
        <v>93921</v>
      </c>
      <c r="B782" s="1">
        <f t="shared" si="79"/>
        <v>43696</v>
      </c>
      <c r="C782" t="s">
        <v>611</v>
      </c>
      <c r="D782" t="s">
        <v>24</v>
      </c>
      <c r="E782" t="s">
        <v>360</v>
      </c>
      <c r="F782" t="s">
        <v>354</v>
      </c>
      <c r="G782" t="s">
        <v>49</v>
      </c>
      <c r="H782" s="46">
        <v>29400</v>
      </c>
      <c r="I782" s="46">
        <v>0</v>
      </c>
      <c r="J782" t="s">
        <v>62</v>
      </c>
      <c r="K782" s="2">
        <v>5</v>
      </c>
      <c r="L782" t="s">
        <v>42</v>
      </c>
      <c r="M782" t="s">
        <v>716</v>
      </c>
      <c r="N782" t="s">
        <v>362</v>
      </c>
      <c r="O782" t="s">
        <v>32</v>
      </c>
      <c r="P782" t="s">
        <v>33</v>
      </c>
      <c r="Q782" t="s">
        <v>34</v>
      </c>
      <c r="R782" s="1">
        <f>DATE(2018,10,25)</f>
        <v>43398</v>
      </c>
      <c r="T782" t="s">
        <v>34</v>
      </c>
      <c r="U782" s="2">
        <v>0</v>
      </c>
      <c r="V782" t="s">
        <v>363</v>
      </c>
      <c r="W782" t="s">
        <v>36</v>
      </c>
    </row>
    <row r="783" spans="1:23" ht="17.5" hidden="1" customHeight="1" x14ac:dyDescent="0.4">
      <c r="A783" s="2">
        <v>93921</v>
      </c>
      <c r="B783" s="1">
        <f t="shared" si="79"/>
        <v>43696</v>
      </c>
      <c r="C783" t="s">
        <v>611</v>
      </c>
      <c r="D783" t="s">
        <v>24</v>
      </c>
      <c r="E783" t="s">
        <v>360</v>
      </c>
      <c r="F783" t="s">
        <v>354</v>
      </c>
      <c r="G783" t="s">
        <v>49</v>
      </c>
      <c r="H783" s="46">
        <v>555.72</v>
      </c>
      <c r="I783" s="46">
        <v>0</v>
      </c>
      <c r="J783" t="s">
        <v>62</v>
      </c>
      <c r="K783" s="2">
        <v>5</v>
      </c>
      <c r="L783" t="s">
        <v>42</v>
      </c>
      <c r="M783" t="s">
        <v>716</v>
      </c>
      <c r="N783" t="s">
        <v>362</v>
      </c>
      <c r="O783" t="s">
        <v>32</v>
      </c>
      <c r="P783" t="s">
        <v>46</v>
      </c>
      <c r="Q783" t="s">
        <v>34</v>
      </c>
      <c r="R783" s="1">
        <f>DATE(2018,10,25)</f>
        <v>43398</v>
      </c>
      <c r="T783" t="s">
        <v>34</v>
      </c>
      <c r="U783" s="2">
        <v>0</v>
      </c>
      <c r="V783" t="s">
        <v>363</v>
      </c>
      <c r="W783" t="s">
        <v>36</v>
      </c>
    </row>
    <row r="784" spans="1:23" ht="17.5" hidden="1" customHeight="1" x14ac:dyDescent="0.4">
      <c r="A784" s="2">
        <v>93924</v>
      </c>
      <c r="B784" s="1">
        <f t="shared" si="79"/>
        <v>43696</v>
      </c>
      <c r="C784" t="s">
        <v>289</v>
      </c>
      <c r="D784" t="s">
        <v>24</v>
      </c>
      <c r="E784" t="s">
        <v>290</v>
      </c>
      <c r="F784" t="s">
        <v>291</v>
      </c>
      <c r="G784" t="s">
        <v>61</v>
      </c>
      <c r="H784" s="46">
        <v>590</v>
      </c>
      <c r="I784" s="46">
        <v>0</v>
      </c>
      <c r="J784" t="s">
        <v>62</v>
      </c>
      <c r="K784" s="2">
        <v>5</v>
      </c>
      <c r="L784" t="s">
        <v>42</v>
      </c>
      <c r="M784" t="s">
        <v>717</v>
      </c>
      <c r="N784" t="s">
        <v>293</v>
      </c>
      <c r="O784" t="s">
        <v>32</v>
      </c>
      <c r="P784" t="s">
        <v>33</v>
      </c>
      <c r="Q784" t="s">
        <v>34</v>
      </c>
      <c r="R784" s="1">
        <f>DATE(2011,2,17)</f>
        <v>40591</v>
      </c>
      <c r="T784" t="s">
        <v>34</v>
      </c>
      <c r="U784" s="2">
        <v>0</v>
      </c>
      <c r="V784" t="s">
        <v>294</v>
      </c>
      <c r="W784" t="s">
        <v>36</v>
      </c>
    </row>
    <row r="785" spans="1:23" ht="17.5" hidden="1" customHeight="1" x14ac:dyDescent="0.4">
      <c r="A785" s="2">
        <v>93924</v>
      </c>
      <c r="B785" s="1">
        <f t="shared" si="79"/>
        <v>43696</v>
      </c>
      <c r="C785" t="s">
        <v>289</v>
      </c>
      <c r="D785" t="s">
        <v>24</v>
      </c>
      <c r="E785" t="s">
        <v>290</v>
      </c>
      <c r="F785" t="s">
        <v>291</v>
      </c>
      <c r="G785" t="s">
        <v>61</v>
      </c>
      <c r="H785" s="46">
        <v>11.15</v>
      </c>
      <c r="I785" s="46">
        <v>0</v>
      </c>
      <c r="J785" t="s">
        <v>62</v>
      </c>
      <c r="K785" s="2">
        <v>5</v>
      </c>
      <c r="L785" t="s">
        <v>42</v>
      </c>
      <c r="M785" t="s">
        <v>717</v>
      </c>
      <c r="N785" t="s">
        <v>293</v>
      </c>
      <c r="O785" t="s">
        <v>32</v>
      </c>
      <c r="P785" t="s">
        <v>46</v>
      </c>
      <c r="Q785" t="s">
        <v>34</v>
      </c>
      <c r="R785" s="1">
        <f>DATE(2011,2,17)</f>
        <v>40591</v>
      </c>
      <c r="T785" t="s">
        <v>34</v>
      </c>
      <c r="U785" s="2">
        <v>0</v>
      </c>
      <c r="V785" t="s">
        <v>294</v>
      </c>
      <c r="W785" t="s">
        <v>36</v>
      </c>
    </row>
    <row r="786" spans="1:23" ht="17.5" hidden="1" customHeight="1" x14ac:dyDescent="0.4">
      <c r="A786" s="2">
        <v>93925</v>
      </c>
      <c r="B786" s="1">
        <f t="shared" si="79"/>
        <v>43696</v>
      </c>
      <c r="C786" t="s">
        <v>718</v>
      </c>
      <c r="D786" t="s">
        <v>24</v>
      </c>
      <c r="E786" t="s">
        <v>719</v>
      </c>
      <c r="F786" t="s">
        <v>354</v>
      </c>
      <c r="G786" t="s">
        <v>348</v>
      </c>
      <c r="H786" s="46">
        <v>9797.1</v>
      </c>
      <c r="I786" s="46">
        <v>0</v>
      </c>
      <c r="J786" t="s">
        <v>720</v>
      </c>
      <c r="K786" s="2">
        <v>5</v>
      </c>
      <c r="L786" t="s">
        <v>42</v>
      </c>
      <c r="M786" t="s">
        <v>721</v>
      </c>
      <c r="N786" t="s">
        <v>722</v>
      </c>
      <c r="O786" t="s">
        <v>32</v>
      </c>
      <c r="P786" t="s">
        <v>33</v>
      </c>
      <c r="Q786" t="s">
        <v>34</v>
      </c>
      <c r="R786" s="1">
        <f>DATE(2011,6,16)</f>
        <v>40710</v>
      </c>
      <c r="T786" t="s">
        <v>34</v>
      </c>
      <c r="U786" s="2">
        <v>0</v>
      </c>
      <c r="V786" t="s">
        <v>723</v>
      </c>
      <c r="W786" t="s">
        <v>36</v>
      </c>
    </row>
    <row r="787" spans="1:23" ht="17.5" hidden="1" customHeight="1" x14ac:dyDescent="0.4">
      <c r="A787" s="2">
        <v>93925</v>
      </c>
      <c r="B787" s="1">
        <f t="shared" si="79"/>
        <v>43696</v>
      </c>
      <c r="C787" t="s">
        <v>718</v>
      </c>
      <c r="D787" t="s">
        <v>24</v>
      </c>
      <c r="E787" t="s">
        <v>719</v>
      </c>
      <c r="F787" t="s">
        <v>354</v>
      </c>
      <c r="G787" t="s">
        <v>348</v>
      </c>
      <c r="H787" s="46">
        <v>185.18</v>
      </c>
      <c r="I787" s="46">
        <v>0</v>
      </c>
      <c r="J787" t="s">
        <v>720</v>
      </c>
      <c r="K787" s="2">
        <v>5</v>
      </c>
      <c r="L787" t="s">
        <v>42</v>
      </c>
      <c r="M787" t="s">
        <v>721</v>
      </c>
      <c r="N787" t="s">
        <v>722</v>
      </c>
      <c r="O787" t="s">
        <v>32</v>
      </c>
      <c r="P787" t="s">
        <v>46</v>
      </c>
      <c r="Q787" t="s">
        <v>34</v>
      </c>
      <c r="R787" s="1">
        <f>DATE(2011,6,16)</f>
        <v>40710</v>
      </c>
      <c r="T787" t="s">
        <v>34</v>
      </c>
      <c r="U787" s="2">
        <v>0</v>
      </c>
      <c r="V787" t="s">
        <v>723</v>
      </c>
      <c r="W787" t="s">
        <v>36</v>
      </c>
    </row>
    <row r="788" spans="1:23" ht="17.5" hidden="1" customHeight="1" x14ac:dyDescent="0.4">
      <c r="A788" s="2">
        <v>93951</v>
      </c>
      <c r="B788" s="1">
        <f>DATE(2019,8,21)</f>
        <v>43698</v>
      </c>
      <c r="C788" t="s">
        <v>377</v>
      </c>
      <c r="D788" t="s">
        <v>24</v>
      </c>
      <c r="E788" t="s">
        <v>110</v>
      </c>
      <c r="F788" t="s">
        <v>56</v>
      </c>
      <c r="G788" t="s">
        <v>40</v>
      </c>
      <c r="H788" s="46">
        <v>29.35</v>
      </c>
      <c r="I788" s="46">
        <v>0</v>
      </c>
      <c r="J788" t="s">
        <v>62</v>
      </c>
      <c r="K788" s="2">
        <v>5</v>
      </c>
      <c r="L788" t="s">
        <v>42</v>
      </c>
      <c r="M788" t="s">
        <v>715</v>
      </c>
      <c r="N788" t="s">
        <v>693</v>
      </c>
      <c r="O788" t="s">
        <v>32</v>
      </c>
      <c r="P788" t="s">
        <v>33</v>
      </c>
      <c r="Q788" t="s">
        <v>34</v>
      </c>
      <c r="R788" s="1">
        <f>DATE(2010,11,2)</f>
        <v>40484</v>
      </c>
      <c r="T788" t="s">
        <v>34</v>
      </c>
      <c r="U788" s="2">
        <v>0</v>
      </c>
      <c r="V788" t="s">
        <v>694</v>
      </c>
      <c r="W788" t="s">
        <v>36</v>
      </c>
    </row>
    <row r="789" spans="1:23" ht="17.5" hidden="1" customHeight="1" x14ac:dyDescent="0.4">
      <c r="A789" s="2">
        <v>93952</v>
      </c>
      <c r="B789" s="1">
        <f>DATE(2019,8,21)</f>
        <v>43698</v>
      </c>
      <c r="C789" t="s">
        <v>718</v>
      </c>
      <c r="D789" t="s">
        <v>24</v>
      </c>
      <c r="E789" t="s">
        <v>719</v>
      </c>
      <c r="F789" t="s">
        <v>354</v>
      </c>
      <c r="G789" t="s">
        <v>348</v>
      </c>
      <c r="H789" s="46">
        <v>15391.65</v>
      </c>
      <c r="I789" s="46">
        <v>0</v>
      </c>
      <c r="J789" t="s">
        <v>724</v>
      </c>
      <c r="K789" s="2">
        <v>5</v>
      </c>
      <c r="L789" t="s">
        <v>42</v>
      </c>
      <c r="M789" t="s">
        <v>725</v>
      </c>
      <c r="N789" t="s">
        <v>722</v>
      </c>
      <c r="O789" t="s">
        <v>32</v>
      </c>
      <c r="P789" t="s">
        <v>33</v>
      </c>
      <c r="Q789" t="s">
        <v>34</v>
      </c>
      <c r="R789" s="1">
        <f>DATE(2011,6,16)</f>
        <v>40710</v>
      </c>
      <c r="T789" t="s">
        <v>34</v>
      </c>
      <c r="U789" s="2">
        <v>0</v>
      </c>
      <c r="V789" t="s">
        <v>723</v>
      </c>
      <c r="W789" t="s">
        <v>36</v>
      </c>
    </row>
    <row r="790" spans="1:23" ht="17.5" hidden="1" customHeight="1" x14ac:dyDescent="0.4">
      <c r="A790" s="2">
        <v>93952</v>
      </c>
      <c r="B790" s="1">
        <f>DATE(2019,8,21)</f>
        <v>43698</v>
      </c>
      <c r="C790" t="s">
        <v>718</v>
      </c>
      <c r="D790" t="s">
        <v>24</v>
      </c>
      <c r="E790" t="s">
        <v>719</v>
      </c>
      <c r="F790" t="s">
        <v>354</v>
      </c>
      <c r="G790" t="s">
        <v>348</v>
      </c>
      <c r="H790" s="46">
        <v>290.93</v>
      </c>
      <c r="I790" s="46">
        <v>0</v>
      </c>
      <c r="J790" t="s">
        <v>724</v>
      </c>
      <c r="K790" s="2">
        <v>5</v>
      </c>
      <c r="L790" t="s">
        <v>42</v>
      </c>
      <c r="M790" t="s">
        <v>725</v>
      </c>
      <c r="N790" t="s">
        <v>722</v>
      </c>
      <c r="O790" t="s">
        <v>32</v>
      </c>
      <c r="P790" t="s">
        <v>46</v>
      </c>
      <c r="Q790" t="s">
        <v>34</v>
      </c>
      <c r="R790" s="1">
        <f>DATE(2011,6,16)</f>
        <v>40710</v>
      </c>
      <c r="T790" t="s">
        <v>34</v>
      </c>
      <c r="U790" s="2">
        <v>0</v>
      </c>
      <c r="V790" t="s">
        <v>723</v>
      </c>
      <c r="W790" t="s">
        <v>36</v>
      </c>
    </row>
    <row r="791" spans="1:23" ht="17.5" hidden="1" customHeight="1" x14ac:dyDescent="0.4">
      <c r="A791" s="2">
        <v>94063</v>
      </c>
      <c r="B791" s="1">
        <f>DATE(2019,8,22)</f>
        <v>43699</v>
      </c>
      <c r="C791" t="s">
        <v>274</v>
      </c>
      <c r="D791" t="s">
        <v>24</v>
      </c>
      <c r="E791" t="s">
        <v>102</v>
      </c>
      <c r="F791" t="s">
        <v>275</v>
      </c>
      <c r="G791" t="s">
        <v>49</v>
      </c>
      <c r="H791" s="46">
        <v>15.29</v>
      </c>
      <c r="I791" s="46">
        <v>0</v>
      </c>
      <c r="J791" t="s">
        <v>726</v>
      </c>
      <c r="K791" s="2">
        <v>5</v>
      </c>
      <c r="L791" t="s">
        <v>727</v>
      </c>
      <c r="M791" t="s">
        <v>728</v>
      </c>
      <c r="N791" t="s">
        <v>729</v>
      </c>
      <c r="O791" t="s">
        <v>32</v>
      </c>
      <c r="P791" t="s">
        <v>107</v>
      </c>
      <c r="Q791" t="s">
        <v>34</v>
      </c>
      <c r="R791" s="1">
        <f>DATE(2014,1,14)</f>
        <v>41653</v>
      </c>
      <c r="T791" t="s">
        <v>34</v>
      </c>
      <c r="U791" s="2">
        <v>0</v>
      </c>
      <c r="V791" t="s">
        <v>730</v>
      </c>
      <c r="W791" t="s">
        <v>36</v>
      </c>
    </row>
    <row r="792" spans="1:23" ht="17.5" hidden="1" customHeight="1" x14ac:dyDescent="0.4">
      <c r="A792" s="2">
        <v>94113</v>
      </c>
      <c r="B792" s="1">
        <f>DATE(2019,8,15)</f>
        <v>43692</v>
      </c>
      <c r="C792" t="s">
        <v>458</v>
      </c>
      <c r="D792" t="s">
        <v>24</v>
      </c>
      <c r="E792" t="s">
        <v>341</v>
      </c>
      <c r="F792" t="s">
        <v>243</v>
      </c>
      <c r="G792" t="s">
        <v>68</v>
      </c>
      <c r="H792" s="46">
        <v>0</v>
      </c>
      <c r="I792" s="46">
        <v>45</v>
      </c>
      <c r="J792" t="s">
        <v>28</v>
      </c>
      <c r="K792" s="2">
        <v>5</v>
      </c>
      <c r="L792" t="s">
        <v>731</v>
      </c>
      <c r="M792" t="s">
        <v>689</v>
      </c>
      <c r="N792" t="s">
        <v>401</v>
      </c>
      <c r="O792" t="s">
        <v>32</v>
      </c>
      <c r="P792" t="s">
        <v>33</v>
      </c>
      <c r="Q792" t="s">
        <v>34</v>
      </c>
      <c r="R792" s="1">
        <f>DATE(2010,11,2)</f>
        <v>40484</v>
      </c>
      <c r="T792" t="s">
        <v>34</v>
      </c>
      <c r="U792" s="2">
        <v>0</v>
      </c>
      <c r="V792" t="s">
        <v>402</v>
      </c>
      <c r="W792" t="s">
        <v>36</v>
      </c>
    </row>
    <row r="793" spans="1:23" ht="17.5" hidden="1" customHeight="1" x14ac:dyDescent="0.4">
      <c r="A793" s="2">
        <v>94117</v>
      </c>
      <c r="B793" s="1">
        <f t="shared" ref="B793:B800" si="80">DATE(2019,7,31)</f>
        <v>43677</v>
      </c>
      <c r="C793" t="s">
        <v>168</v>
      </c>
      <c r="D793" t="s">
        <v>24</v>
      </c>
      <c r="E793" t="s">
        <v>102</v>
      </c>
      <c r="F793" t="s">
        <v>169</v>
      </c>
      <c r="G793" t="s">
        <v>49</v>
      </c>
      <c r="H793" s="46">
        <v>96.05</v>
      </c>
      <c r="I793" s="46">
        <v>0</v>
      </c>
      <c r="J793" t="s">
        <v>732</v>
      </c>
      <c r="K793" s="2">
        <v>4</v>
      </c>
      <c r="L793" t="s">
        <v>727</v>
      </c>
      <c r="M793" t="s">
        <v>733</v>
      </c>
      <c r="N793" t="s">
        <v>240</v>
      </c>
      <c r="O793" t="s">
        <v>32</v>
      </c>
      <c r="P793" t="s">
        <v>33</v>
      </c>
      <c r="Q793" t="s">
        <v>34</v>
      </c>
      <c r="R793" s="1">
        <f t="shared" ref="R793:R799" si="81">DATE(2011,3,2)</f>
        <v>40604</v>
      </c>
      <c r="T793" t="s">
        <v>34</v>
      </c>
      <c r="U793" s="2">
        <v>0</v>
      </c>
      <c r="V793" t="s">
        <v>241</v>
      </c>
      <c r="W793" t="s">
        <v>36</v>
      </c>
    </row>
    <row r="794" spans="1:23" ht="17.5" hidden="1" customHeight="1" x14ac:dyDescent="0.4">
      <c r="A794" s="2">
        <v>94117</v>
      </c>
      <c r="B794" s="1">
        <f t="shared" si="80"/>
        <v>43677</v>
      </c>
      <c r="C794" t="s">
        <v>168</v>
      </c>
      <c r="D794" t="s">
        <v>24</v>
      </c>
      <c r="E794" t="s">
        <v>102</v>
      </c>
      <c r="F794" t="s">
        <v>169</v>
      </c>
      <c r="G794" t="s">
        <v>49</v>
      </c>
      <c r="H794" s="46">
        <v>132.87</v>
      </c>
      <c r="I794" s="46">
        <v>0</v>
      </c>
      <c r="J794" t="s">
        <v>732</v>
      </c>
      <c r="K794" s="2">
        <v>4</v>
      </c>
      <c r="L794" t="s">
        <v>727</v>
      </c>
      <c r="M794" t="s">
        <v>733</v>
      </c>
      <c r="N794" t="s">
        <v>240</v>
      </c>
      <c r="O794" t="s">
        <v>32</v>
      </c>
      <c r="P794" t="s">
        <v>33</v>
      </c>
      <c r="Q794" t="s">
        <v>34</v>
      </c>
      <c r="R794" s="1">
        <f t="shared" si="81"/>
        <v>40604</v>
      </c>
      <c r="T794" t="s">
        <v>34</v>
      </c>
      <c r="U794" s="2">
        <v>0</v>
      </c>
      <c r="V794" t="s">
        <v>241</v>
      </c>
      <c r="W794" t="s">
        <v>36</v>
      </c>
    </row>
    <row r="795" spans="1:23" ht="17.5" hidden="1" customHeight="1" x14ac:dyDescent="0.4">
      <c r="A795" s="2">
        <v>94117</v>
      </c>
      <c r="B795" s="1">
        <f t="shared" si="80"/>
        <v>43677</v>
      </c>
      <c r="C795" t="s">
        <v>168</v>
      </c>
      <c r="D795" t="s">
        <v>24</v>
      </c>
      <c r="E795" t="s">
        <v>102</v>
      </c>
      <c r="F795" t="s">
        <v>169</v>
      </c>
      <c r="G795" t="s">
        <v>49</v>
      </c>
      <c r="H795" s="46">
        <v>340</v>
      </c>
      <c r="I795" s="46">
        <v>0</v>
      </c>
      <c r="J795" t="s">
        <v>732</v>
      </c>
      <c r="K795" s="2">
        <v>4</v>
      </c>
      <c r="L795" t="s">
        <v>727</v>
      </c>
      <c r="M795" t="s">
        <v>733</v>
      </c>
      <c r="N795" t="s">
        <v>240</v>
      </c>
      <c r="O795" t="s">
        <v>32</v>
      </c>
      <c r="P795" t="s">
        <v>33</v>
      </c>
      <c r="Q795" t="s">
        <v>34</v>
      </c>
      <c r="R795" s="1">
        <f t="shared" si="81"/>
        <v>40604</v>
      </c>
      <c r="T795" t="s">
        <v>34</v>
      </c>
      <c r="U795" s="2">
        <v>0</v>
      </c>
      <c r="V795" t="s">
        <v>241</v>
      </c>
      <c r="W795" t="s">
        <v>36</v>
      </c>
    </row>
    <row r="796" spans="1:23" ht="17.5" hidden="1" customHeight="1" x14ac:dyDescent="0.4">
      <c r="A796" s="2">
        <v>94117</v>
      </c>
      <c r="B796" s="1">
        <f t="shared" si="80"/>
        <v>43677</v>
      </c>
      <c r="C796" t="s">
        <v>168</v>
      </c>
      <c r="D796" t="s">
        <v>24</v>
      </c>
      <c r="E796" t="s">
        <v>102</v>
      </c>
      <c r="F796" t="s">
        <v>169</v>
      </c>
      <c r="G796" t="s">
        <v>49</v>
      </c>
      <c r="H796" s="46">
        <v>430</v>
      </c>
      <c r="I796" s="46">
        <v>0</v>
      </c>
      <c r="J796" t="s">
        <v>732</v>
      </c>
      <c r="K796" s="2">
        <v>4</v>
      </c>
      <c r="L796" t="s">
        <v>727</v>
      </c>
      <c r="M796" t="s">
        <v>733</v>
      </c>
      <c r="N796" t="s">
        <v>240</v>
      </c>
      <c r="O796" t="s">
        <v>32</v>
      </c>
      <c r="P796" t="s">
        <v>33</v>
      </c>
      <c r="Q796" t="s">
        <v>34</v>
      </c>
      <c r="R796" s="1">
        <f t="shared" si="81"/>
        <v>40604</v>
      </c>
      <c r="T796" t="s">
        <v>34</v>
      </c>
      <c r="U796" s="2">
        <v>0</v>
      </c>
      <c r="V796" t="s">
        <v>241</v>
      </c>
      <c r="W796" t="s">
        <v>36</v>
      </c>
    </row>
    <row r="797" spans="1:23" ht="17.5" hidden="1" customHeight="1" x14ac:dyDescent="0.4">
      <c r="A797" s="2">
        <v>94117</v>
      </c>
      <c r="B797" s="1">
        <f t="shared" si="80"/>
        <v>43677</v>
      </c>
      <c r="C797" t="s">
        <v>168</v>
      </c>
      <c r="D797" t="s">
        <v>24</v>
      </c>
      <c r="E797" t="s">
        <v>102</v>
      </c>
      <c r="F797" t="s">
        <v>169</v>
      </c>
      <c r="G797" t="s">
        <v>49</v>
      </c>
      <c r="H797" s="46">
        <v>79.2</v>
      </c>
      <c r="I797" s="46">
        <v>0</v>
      </c>
      <c r="J797" t="s">
        <v>732</v>
      </c>
      <c r="K797" s="2">
        <v>4</v>
      </c>
      <c r="L797" t="s">
        <v>727</v>
      </c>
      <c r="M797" t="s">
        <v>733</v>
      </c>
      <c r="N797" t="s">
        <v>240</v>
      </c>
      <c r="O797" t="s">
        <v>32</v>
      </c>
      <c r="P797" t="s">
        <v>33</v>
      </c>
      <c r="Q797" t="s">
        <v>34</v>
      </c>
      <c r="R797" s="1">
        <f t="shared" si="81"/>
        <v>40604</v>
      </c>
      <c r="T797" t="s">
        <v>34</v>
      </c>
      <c r="U797" s="2">
        <v>0</v>
      </c>
      <c r="V797" t="s">
        <v>241</v>
      </c>
      <c r="W797" t="s">
        <v>36</v>
      </c>
    </row>
    <row r="798" spans="1:23" ht="17.5" hidden="1" customHeight="1" x14ac:dyDescent="0.4">
      <c r="A798" s="2">
        <v>94117</v>
      </c>
      <c r="B798" s="1">
        <f t="shared" si="80"/>
        <v>43677</v>
      </c>
      <c r="C798" t="s">
        <v>168</v>
      </c>
      <c r="D798" t="s">
        <v>24</v>
      </c>
      <c r="E798" t="s">
        <v>102</v>
      </c>
      <c r="F798" t="s">
        <v>169</v>
      </c>
      <c r="G798" t="s">
        <v>49</v>
      </c>
      <c r="H798" s="46">
        <v>6.43</v>
      </c>
      <c r="I798" s="46">
        <v>0</v>
      </c>
      <c r="J798" t="s">
        <v>732</v>
      </c>
      <c r="K798" s="2">
        <v>4</v>
      </c>
      <c r="L798" t="s">
        <v>727</v>
      </c>
      <c r="M798" t="s">
        <v>733</v>
      </c>
      <c r="N798" t="s">
        <v>240</v>
      </c>
      <c r="O798" t="s">
        <v>32</v>
      </c>
      <c r="P798" t="s">
        <v>46</v>
      </c>
      <c r="Q798" t="s">
        <v>34</v>
      </c>
      <c r="R798" s="1">
        <f t="shared" si="81"/>
        <v>40604</v>
      </c>
      <c r="T798" t="s">
        <v>34</v>
      </c>
      <c r="U798" s="2">
        <v>0</v>
      </c>
      <c r="V798" t="s">
        <v>241</v>
      </c>
      <c r="W798" t="s">
        <v>36</v>
      </c>
    </row>
    <row r="799" spans="1:23" ht="17.5" hidden="1" customHeight="1" x14ac:dyDescent="0.4">
      <c r="A799" s="2">
        <v>94117</v>
      </c>
      <c r="B799" s="1">
        <f t="shared" si="80"/>
        <v>43677</v>
      </c>
      <c r="C799" t="s">
        <v>168</v>
      </c>
      <c r="D799" t="s">
        <v>24</v>
      </c>
      <c r="E799" t="s">
        <v>102</v>
      </c>
      <c r="F799" t="s">
        <v>169</v>
      </c>
      <c r="G799" t="s">
        <v>49</v>
      </c>
      <c r="H799" s="46">
        <v>8.1300000000000008</v>
      </c>
      <c r="I799" s="46">
        <v>0</v>
      </c>
      <c r="J799" t="s">
        <v>732</v>
      </c>
      <c r="K799" s="2">
        <v>4</v>
      </c>
      <c r="L799" t="s">
        <v>727</v>
      </c>
      <c r="M799" t="s">
        <v>733</v>
      </c>
      <c r="N799" t="s">
        <v>240</v>
      </c>
      <c r="O799" t="s">
        <v>32</v>
      </c>
      <c r="P799" t="s">
        <v>46</v>
      </c>
      <c r="Q799" t="s">
        <v>34</v>
      </c>
      <c r="R799" s="1">
        <f t="shared" si="81"/>
        <v>40604</v>
      </c>
      <c r="T799" t="s">
        <v>34</v>
      </c>
      <c r="U799" s="2">
        <v>0</v>
      </c>
      <c r="V799" t="s">
        <v>241</v>
      </c>
      <c r="W799" t="s">
        <v>36</v>
      </c>
    </row>
    <row r="800" spans="1:23" ht="17.5" hidden="1" customHeight="1" x14ac:dyDescent="0.4">
      <c r="A800" s="2">
        <v>94117</v>
      </c>
      <c r="B800" s="1">
        <f t="shared" si="80"/>
        <v>43677</v>
      </c>
      <c r="C800" t="s">
        <v>274</v>
      </c>
      <c r="D800" t="s">
        <v>24</v>
      </c>
      <c r="E800" t="s">
        <v>102</v>
      </c>
      <c r="F800" t="s">
        <v>275</v>
      </c>
      <c r="G800" t="s">
        <v>49</v>
      </c>
      <c r="H800" s="46">
        <v>40</v>
      </c>
      <c r="I800" s="46">
        <v>0</v>
      </c>
      <c r="J800" t="s">
        <v>732</v>
      </c>
      <c r="K800" s="2">
        <v>4</v>
      </c>
      <c r="L800" t="s">
        <v>727</v>
      </c>
      <c r="M800" t="s">
        <v>733</v>
      </c>
      <c r="N800" t="s">
        <v>240</v>
      </c>
      <c r="O800" t="s">
        <v>32</v>
      </c>
      <c r="P800" t="s">
        <v>33</v>
      </c>
      <c r="Q800" t="s">
        <v>34</v>
      </c>
      <c r="R800" s="1">
        <f>DATE(2014,1,14)</f>
        <v>41653</v>
      </c>
      <c r="T800" t="s">
        <v>34</v>
      </c>
      <c r="U800" s="2">
        <v>0</v>
      </c>
      <c r="V800" t="s">
        <v>241</v>
      </c>
      <c r="W800" t="s">
        <v>36</v>
      </c>
    </row>
    <row r="801" spans="1:23" ht="17.5" hidden="1" customHeight="1" x14ac:dyDescent="0.4">
      <c r="A801" s="2">
        <v>94118</v>
      </c>
      <c r="B801" s="1">
        <f t="shared" ref="B801:B819" si="82">DATE(2019,8,27)</f>
        <v>43704</v>
      </c>
      <c r="C801" t="s">
        <v>66</v>
      </c>
      <c r="D801" t="s">
        <v>24</v>
      </c>
      <c r="E801" t="s">
        <v>67</v>
      </c>
      <c r="F801" t="s">
        <v>39</v>
      </c>
      <c r="G801" t="s">
        <v>68</v>
      </c>
      <c r="H801" s="46">
        <v>35.6</v>
      </c>
      <c r="I801" s="46">
        <v>0</v>
      </c>
      <c r="J801" t="s">
        <v>62</v>
      </c>
      <c r="K801" s="2">
        <v>5</v>
      </c>
      <c r="L801" t="s">
        <v>727</v>
      </c>
      <c r="M801" t="s">
        <v>734</v>
      </c>
      <c r="N801" t="s">
        <v>71</v>
      </c>
      <c r="O801" t="s">
        <v>32</v>
      </c>
      <c r="P801" t="s">
        <v>33</v>
      </c>
      <c r="Q801" t="s">
        <v>34</v>
      </c>
      <c r="R801" s="1">
        <f>DATE(2010,11,2)</f>
        <v>40484</v>
      </c>
      <c r="T801" t="s">
        <v>34</v>
      </c>
      <c r="U801" s="2">
        <v>0</v>
      </c>
      <c r="V801" t="s">
        <v>72</v>
      </c>
      <c r="W801" t="s">
        <v>36</v>
      </c>
    </row>
    <row r="802" spans="1:23" ht="17.5" hidden="1" customHeight="1" x14ac:dyDescent="0.4">
      <c r="A802" s="2">
        <v>94118</v>
      </c>
      <c r="B802" s="1">
        <f t="shared" si="82"/>
        <v>43704</v>
      </c>
      <c r="C802" t="s">
        <v>66</v>
      </c>
      <c r="D802" t="s">
        <v>24</v>
      </c>
      <c r="E802" t="s">
        <v>67</v>
      </c>
      <c r="F802" t="s">
        <v>39</v>
      </c>
      <c r="G802" t="s">
        <v>68</v>
      </c>
      <c r="H802" s="46">
        <v>0.67</v>
      </c>
      <c r="I802" s="46">
        <v>0</v>
      </c>
      <c r="J802" t="s">
        <v>62</v>
      </c>
      <c r="K802" s="2">
        <v>5</v>
      </c>
      <c r="L802" t="s">
        <v>727</v>
      </c>
      <c r="M802" t="s">
        <v>734</v>
      </c>
      <c r="N802" t="s">
        <v>71</v>
      </c>
      <c r="O802" t="s">
        <v>32</v>
      </c>
      <c r="P802" t="s">
        <v>46</v>
      </c>
      <c r="Q802" t="s">
        <v>34</v>
      </c>
      <c r="R802" s="1">
        <f>DATE(2010,11,2)</f>
        <v>40484</v>
      </c>
      <c r="T802" t="s">
        <v>34</v>
      </c>
      <c r="U802" s="2">
        <v>0</v>
      </c>
      <c r="V802" t="s">
        <v>72</v>
      </c>
      <c r="W802" t="s">
        <v>36</v>
      </c>
    </row>
    <row r="803" spans="1:23" ht="17.5" hidden="1" customHeight="1" x14ac:dyDescent="0.4">
      <c r="A803" s="2">
        <v>94121</v>
      </c>
      <c r="B803" s="1">
        <f t="shared" si="82"/>
        <v>43704</v>
      </c>
      <c r="C803" t="s">
        <v>196</v>
      </c>
      <c r="D803" t="s">
        <v>24</v>
      </c>
      <c r="E803" t="s">
        <v>38</v>
      </c>
      <c r="F803" t="s">
        <v>111</v>
      </c>
      <c r="G803" t="s">
        <v>40</v>
      </c>
      <c r="H803" s="46">
        <v>4.01</v>
      </c>
      <c r="I803" s="46">
        <v>0</v>
      </c>
      <c r="J803" t="s">
        <v>62</v>
      </c>
      <c r="K803" s="2">
        <v>5</v>
      </c>
      <c r="L803" t="s">
        <v>727</v>
      </c>
      <c r="M803" t="s">
        <v>735</v>
      </c>
      <c r="N803" t="s">
        <v>199</v>
      </c>
      <c r="O803" t="s">
        <v>32</v>
      </c>
      <c r="P803" t="s">
        <v>33</v>
      </c>
      <c r="Q803" t="s">
        <v>34</v>
      </c>
      <c r="R803" s="1">
        <f>DATE(2010,11,2)</f>
        <v>40484</v>
      </c>
      <c r="T803" t="s">
        <v>34</v>
      </c>
      <c r="U803" s="2">
        <v>0</v>
      </c>
      <c r="V803" t="s">
        <v>200</v>
      </c>
      <c r="W803" t="s">
        <v>36</v>
      </c>
    </row>
    <row r="804" spans="1:23" ht="17.5" hidden="1" customHeight="1" x14ac:dyDescent="0.4">
      <c r="A804" s="2">
        <v>94121</v>
      </c>
      <c r="B804" s="1">
        <f t="shared" si="82"/>
        <v>43704</v>
      </c>
      <c r="C804" t="s">
        <v>196</v>
      </c>
      <c r="D804" t="s">
        <v>24</v>
      </c>
      <c r="E804" t="s">
        <v>38</v>
      </c>
      <c r="F804" t="s">
        <v>111</v>
      </c>
      <c r="G804" t="s">
        <v>40</v>
      </c>
      <c r="H804" s="46">
        <v>0.08</v>
      </c>
      <c r="I804" s="46">
        <v>0</v>
      </c>
      <c r="J804" t="s">
        <v>62</v>
      </c>
      <c r="K804" s="2">
        <v>5</v>
      </c>
      <c r="L804" t="s">
        <v>727</v>
      </c>
      <c r="M804" t="s">
        <v>735</v>
      </c>
      <c r="N804" t="s">
        <v>199</v>
      </c>
      <c r="O804" t="s">
        <v>32</v>
      </c>
      <c r="P804" t="s">
        <v>46</v>
      </c>
      <c r="Q804" t="s">
        <v>34</v>
      </c>
      <c r="R804" s="1">
        <f>DATE(2010,11,2)</f>
        <v>40484</v>
      </c>
      <c r="T804" t="s">
        <v>34</v>
      </c>
      <c r="U804" s="2">
        <v>0</v>
      </c>
      <c r="V804" t="s">
        <v>200</v>
      </c>
      <c r="W804" t="s">
        <v>36</v>
      </c>
    </row>
    <row r="805" spans="1:23" ht="17.5" hidden="1" customHeight="1" x14ac:dyDescent="0.4">
      <c r="A805" s="2">
        <v>94121</v>
      </c>
      <c r="B805" s="1">
        <f t="shared" si="82"/>
        <v>43704</v>
      </c>
      <c r="C805" t="s">
        <v>394</v>
      </c>
      <c r="D805" t="s">
        <v>24</v>
      </c>
      <c r="E805" t="s">
        <v>347</v>
      </c>
      <c r="F805" t="s">
        <v>111</v>
      </c>
      <c r="G805" t="s">
        <v>348</v>
      </c>
      <c r="H805" s="46">
        <v>4.01</v>
      </c>
      <c r="I805" s="46">
        <v>0</v>
      </c>
      <c r="J805" t="s">
        <v>62</v>
      </c>
      <c r="K805" s="2">
        <v>5</v>
      </c>
      <c r="L805" t="s">
        <v>727</v>
      </c>
      <c r="M805" t="s">
        <v>735</v>
      </c>
      <c r="N805" t="s">
        <v>199</v>
      </c>
      <c r="O805" t="s">
        <v>32</v>
      </c>
      <c r="P805" t="s">
        <v>33</v>
      </c>
      <c r="Q805" t="s">
        <v>34</v>
      </c>
      <c r="R805" s="1">
        <f>DATE(2013,7,29)</f>
        <v>41484</v>
      </c>
      <c r="T805" t="s">
        <v>34</v>
      </c>
      <c r="U805" s="2">
        <v>0</v>
      </c>
      <c r="V805" t="s">
        <v>200</v>
      </c>
      <c r="W805" t="s">
        <v>36</v>
      </c>
    </row>
    <row r="806" spans="1:23" ht="17.5" hidden="1" customHeight="1" x14ac:dyDescent="0.4">
      <c r="A806" s="2">
        <v>94121</v>
      </c>
      <c r="B806" s="1">
        <f t="shared" si="82"/>
        <v>43704</v>
      </c>
      <c r="C806" t="s">
        <v>394</v>
      </c>
      <c r="D806" t="s">
        <v>24</v>
      </c>
      <c r="E806" t="s">
        <v>347</v>
      </c>
      <c r="F806" t="s">
        <v>111</v>
      </c>
      <c r="G806" t="s">
        <v>348</v>
      </c>
      <c r="H806" s="46">
        <v>0.08</v>
      </c>
      <c r="I806" s="46">
        <v>0</v>
      </c>
      <c r="J806" t="s">
        <v>62</v>
      </c>
      <c r="K806" s="2">
        <v>5</v>
      </c>
      <c r="L806" t="s">
        <v>727</v>
      </c>
      <c r="M806" t="s">
        <v>735</v>
      </c>
      <c r="N806" t="s">
        <v>199</v>
      </c>
      <c r="O806" t="s">
        <v>32</v>
      </c>
      <c r="P806" t="s">
        <v>46</v>
      </c>
      <c r="Q806" t="s">
        <v>34</v>
      </c>
      <c r="R806" s="1">
        <f>DATE(2013,7,29)</f>
        <v>41484</v>
      </c>
      <c r="T806" t="s">
        <v>34</v>
      </c>
      <c r="U806" s="2">
        <v>0</v>
      </c>
      <c r="V806" t="s">
        <v>200</v>
      </c>
      <c r="W806" t="s">
        <v>36</v>
      </c>
    </row>
    <row r="807" spans="1:23" ht="17.5" hidden="1" customHeight="1" x14ac:dyDescent="0.4">
      <c r="A807" s="2">
        <v>94122</v>
      </c>
      <c r="B807" s="1">
        <f t="shared" si="82"/>
        <v>43704</v>
      </c>
      <c r="C807" t="s">
        <v>280</v>
      </c>
      <c r="D807" t="s">
        <v>24</v>
      </c>
      <c r="E807" t="s">
        <v>281</v>
      </c>
      <c r="F807" t="s">
        <v>282</v>
      </c>
      <c r="G807" t="s">
        <v>141</v>
      </c>
      <c r="H807" s="46">
        <v>12</v>
      </c>
      <c r="I807" s="46">
        <v>0</v>
      </c>
      <c r="J807" t="s">
        <v>736</v>
      </c>
      <c r="K807" s="2">
        <v>5</v>
      </c>
      <c r="L807" t="s">
        <v>727</v>
      </c>
      <c r="M807" t="s">
        <v>737</v>
      </c>
      <c r="N807" t="s">
        <v>285</v>
      </c>
      <c r="O807" t="s">
        <v>32</v>
      </c>
      <c r="P807" t="s">
        <v>33</v>
      </c>
      <c r="Q807" t="s">
        <v>34</v>
      </c>
      <c r="R807" s="1">
        <f>DATE(2010,11,2)</f>
        <v>40484</v>
      </c>
      <c r="T807" t="s">
        <v>34</v>
      </c>
      <c r="U807" s="2">
        <v>0</v>
      </c>
      <c r="V807" t="s">
        <v>286</v>
      </c>
      <c r="W807" t="s">
        <v>36</v>
      </c>
    </row>
    <row r="808" spans="1:23" ht="17.5" hidden="1" customHeight="1" x14ac:dyDescent="0.4">
      <c r="A808" s="2">
        <v>94142</v>
      </c>
      <c r="B808" s="1">
        <f t="shared" si="82"/>
        <v>43704</v>
      </c>
      <c r="C808" t="s">
        <v>59</v>
      </c>
      <c r="D808" t="s">
        <v>24</v>
      </c>
      <c r="E808" t="s">
        <v>60</v>
      </c>
      <c r="F808" t="s">
        <v>39</v>
      </c>
      <c r="G808" t="s">
        <v>61</v>
      </c>
      <c r="H808" s="46">
        <v>32.340000000000003</v>
      </c>
      <c r="I808" s="46">
        <v>0</v>
      </c>
      <c r="J808" t="s">
        <v>62</v>
      </c>
      <c r="K808" s="2">
        <v>5</v>
      </c>
      <c r="L808" t="s">
        <v>727</v>
      </c>
      <c r="M808" t="s">
        <v>738</v>
      </c>
      <c r="N808" t="s">
        <v>364</v>
      </c>
      <c r="O808" t="s">
        <v>32</v>
      </c>
      <c r="P808" t="s">
        <v>33</v>
      </c>
      <c r="Q808" t="s">
        <v>34</v>
      </c>
      <c r="R808" s="1">
        <f>DATE(2011,2,22)</f>
        <v>40596</v>
      </c>
      <c r="T808" t="s">
        <v>34</v>
      </c>
      <c r="U808" s="2">
        <v>0</v>
      </c>
      <c r="V808" t="s">
        <v>365</v>
      </c>
      <c r="W808" t="s">
        <v>36</v>
      </c>
    </row>
    <row r="809" spans="1:23" ht="17.5" hidden="1" customHeight="1" x14ac:dyDescent="0.4">
      <c r="A809" s="2">
        <v>94142</v>
      </c>
      <c r="B809" s="1">
        <f t="shared" si="82"/>
        <v>43704</v>
      </c>
      <c r="C809" t="s">
        <v>59</v>
      </c>
      <c r="D809" t="s">
        <v>24</v>
      </c>
      <c r="E809" t="s">
        <v>60</v>
      </c>
      <c r="F809" t="s">
        <v>39</v>
      </c>
      <c r="G809" t="s">
        <v>61</v>
      </c>
      <c r="H809" s="46">
        <v>0.61</v>
      </c>
      <c r="I809" s="46">
        <v>0</v>
      </c>
      <c r="J809" t="s">
        <v>62</v>
      </c>
      <c r="K809" s="2">
        <v>5</v>
      </c>
      <c r="L809" t="s">
        <v>727</v>
      </c>
      <c r="M809" t="s">
        <v>738</v>
      </c>
      <c r="N809" t="s">
        <v>364</v>
      </c>
      <c r="O809" t="s">
        <v>32</v>
      </c>
      <c r="P809" t="s">
        <v>46</v>
      </c>
      <c r="Q809" t="s">
        <v>34</v>
      </c>
      <c r="R809" s="1">
        <f>DATE(2011,2,22)</f>
        <v>40596</v>
      </c>
      <c r="T809" t="s">
        <v>34</v>
      </c>
      <c r="U809" s="2">
        <v>0</v>
      </c>
      <c r="V809" t="s">
        <v>365</v>
      </c>
      <c r="W809" t="s">
        <v>36</v>
      </c>
    </row>
    <row r="810" spans="1:23" ht="17.5" hidden="1" customHeight="1" x14ac:dyDescent="0.4">
      <c r="A810" s="2">
        <v>94147</v>
      </c>
      <c r="B810" s="1">
        <f t="shared" si="82"/>
        <v>43704</v>
      </c>
      <c r="C810" t="s">
        <v>274</v>
      </c>
      <c r="D810" t="s">
        <v>24</v>
      </c>
      <c r="E810" t="s">
        <v>102</v>
      </c>
      <c r="F810" t="s">
        <v>275</v>
      </c>
      <c r="G810" t="s">
        <v>49</v>
      </c>
      <c r="H810" s="46">
        <v>128.12</v>
      </c>
      <c r="I810" s="46">
        <v>0</v>
      </c>
      <c r="J810" t="s">
        <v>62</v>
      </c>
      <c r="K810" s="2">
        <v>5</v>
      </c>
      <c r="L810" t="s">
        <v>727</v>
      </c>
      <c r="M810" t="s">
        <v>739</v>
      </c>
      <c r="N810" t="s">
        <v>740</v>
      </c>
      <c r="O810" t="s">
        <v>32</v>
      </c>
      <c r="P810" t="s">
        <v>33</v>
      </c>
      <c r="Q810" t="s">
        <v>34</v>
      </c>
      <c r="R810" s="1">
        <f>DATE(2014,1,14)</f>
        <v>41653</v>
      </c>
      <c r="T810" t="s">
        <v>34</v>
      </c>
      <c r="U810" s="2">
        <v>0</v>
      </c>
      <c r="V810" t="s">
        <v>741</v>
      </c>
      <c r="W810" t="s">
        <v>36</v>
      </c>
    </row>
    <row r="811" spans="1:23" ht="17.5" hidden="1" customHeight="1" x14ac:dyDescent="0.4">
      <c r="A811" s="2">
        <v>94147</v>
      </c>
      <c r="B811" s="1">
        <f t="shared" si="82"/>
        <v>43704</v>
      </c>
      <c r="C811" t="s">
        <v>274</v>
      </c>
      <c r="D811" t="s">
        <v>24</v>
      </c>
      <c r="E811" t="s">
        <v>102</v>
      </c>
      <c r="F811" t="s">
        <v>275</v>
      </c>
      <c r="G811" t="s">
        <v>49</v>
      </c>
      <c r="H811" s="46">
        <v>2.42</v>
      </c>
      <c r="I811" s="46">
        <v>0</v>
      </c>
      <c r="J811" t="s">
        <v>62</v>
      </c>
      <c r="K811" s="2">
        <v>5</v>
      </c>
      <c r="L811" t="s">
        <v>727</v>
      </c>
      <c r="M811" t="s">
        <v>739</v>
      </c>
      <c r="N811" t="s">
        <v>740</v>
      </c>
      <c r="O811" t="s">
        <v>32</v>
      </c>
      <c r="P811" t="s">
        <v>46</v>
      </c>
      <c r="Q811" t="s">
        <v>34</v>
      </c>
      <c r="R811" s="1">
        <f>DATE(2014,1,14)</f>
        <v>41653</v>
      </c>
      <c r="T811" t="s">
        <v>34</v>
      </c>
      <c r="U811" s="2">
        <v>0</v>
      </c>
      <c r="V811" t="s">
        <v>741</v>
      </c>
      <c r="W811" t="s">
        <v>36</v>
      </c>
    </row>
    <row r="812" spans="1:23" ht="17.5" hidden="1" customHeight="1" x14ac:dyDescent="0.4">
      <c r="A812" s="2">
        <v>94182</v>
      </c>
      <c r="B812" s="1">
        <f t="shared" si="82"/>
        <v>43704</v>
      </c>
      <c r="C812" t="s">
        <v>742</v>
      </c>
      <c r="D812" t="s">
        <v>24</v>
      </c>
      <c r="E812" t="s">
        <v>102</v>
      </c>
      <c r="F812" t="s">
        <v>111</v>
      </c>
      <c r="G812" t="s">
        <v>49</v>
      </c>
      <c r="H812" s="46">
        <v>4.01</v>
      </c>
      <c r="I812" s="46">
        <v>0</v>
      </c>
      <c r="J812" t="s">
        <v>62</v>
      </c>
      <c r="K812" s="2">
        <v>5</v>
      </c>
      <c r="L812" t="s">
        <v>727</v>
      </c>
      <c r="M812" t="s">
        <v>743</v>
      </c>
      <c r="N812" t="s">
        <v>199</v>
      </c>
      <c r="O812" t="s">
        <v>32</v>
      </c>
      <c r="P812" t="s">
        <v>33</v>
      </c>
      <c r="Q812" t="s">
        <v>34</v>
      </c>
      <c r="R812" s="1">
        <f t="shared" ref="R812:R817" si="83">DATE(2010,11,2)</f>
        <v>40484</v>
      </c>
      <c r="T812" t="s">
        <v>34</v>
      </c>
      <c r="U812" s="2">
        <v>0</v>
      </c>
      <c r="V812" t="s">
        <v>200</v>
      </c>
      <c r="W812" t="s">
        <v>36</v>
      </c>
    </row>
    <row r="813" spans="1:23" ht="17.5" hidden="1" customHeight="1" x14ac:dyDescent="0.4">
      <c r="A813" s="2">
        <v>94182</v>
      </c>
      <c r="B813" s="1">
        <f t="shared" si="82"/>
        <v>43704</v>
      </c>
      <c r="C813" t="s">
        <v>742</v>
      </c>
      <c r="D813" t="s">
        <v>24</v>
      </c>
      <c r="E813" t="s">
        <v>102</v>
      </c>
      <c r="F813" t="s">
        <v>111</v>
      </c>
      <c r="G813" t="s">
        <v>49</v>
      </c>
      <c r="H813" s="46">
        <v>0.08</v>
      </c>
      <c r="I813" s="46">
        <v>0</v>
      </c>
      <c r="J813" t="s">
        <v>62</v>
      </c>
      <c r="K813" s="2">
        <v>5</v>
      </c>
      <c r="L813" t="s">
        <v>727</v>
      </c>
      <c r="M813" t="s">
        <v>743</v>
      </c>
      <c r="N813" t="s">
        <v>199</v>
      </c>
      <c r="O813" t="s">
        <v>32</v>
      </c>
      <c r="P813" t="s">
        <v>46</v>
      </c>
      <c r="Q813" t="s">
        <v>34</v>
      </c>
      <c r="R813" s="1">
        <f t="shared" si="83"/>
        <v>40484</v>
      </c>
      <c r="T813" t="s">
        <v>34</v>
      </c>
      <c r="U813" s="2">
        <v>0</v>
      </c>
      <c r="V813" t="s">
        <v>200</v>
      </c>
      <c r="W813" t="s">
        <v>36</v>
      </c>
    </row>
    <row r="814" spans="1:23" ht="17.5" hidden="1" customHeight="1" x14ac:dyDescent="0.4">
      <c r="A814" s="2">
        <v>94182</v>
      </c>
      <c r="B814" s="1">
        <f t="shared" si="82"/>
        <v>43704</v>
      </c>
      <c r="C814" t="s">
        <v>213</v>
      </c>
      <c r="D814" t="s">
        <v>24</v>
      </c>
      <c r="E814" t="s">
        <v>133</v>
      </c>
      <c r="F814" t="s">
        <v>111</v>
      </c>
      <c r="G814" t="s">
        <v>27</v>
      </c>
      <c r="H814" s="46">
        <v>6.16</v>
      </c>
      <c r="I814" s="46">
        <v>0</v>
      </c>
      <c r="J814" t="s">
        <v>62</v>
      </c>
      <c r="K814" s="2">
        <v>5</v>
      </c>
      <c r="L814" t="s">
        <v>727</v>
      </c>
      <c r="M814" t="s">
        <v>743</v>
      </c>
      <c r="N814" t="s">
        <v>199</v>
      </c>
      <c r="O814" t="s">
        <v>32</v>
      </c>
      <c r="P814" t="s">
        <v>33</v>
      </c>
      <c r="Q814" t="s">
        <v>34</v>
      </c>
      <c r="R814" s="1">
        <f t="shared" si="83"/>
        <v>40484</v>
      </c>
      <c r="T814" t="s">
        <v>34</v>
      </c>
      <c r="U814" s="2">
        <v>0</v>
      </c>
      <c r="V814" t="s">
        <v>200</v>
      </c>
      <c r="W814" t="s">
        <v>36</v>
      </c>
    </row>
    <row r="815" spans="1:23" ht="17.5" hidden="1" customHeight="1" x14ac:dyDescent="0.4">
      <c r="A815" s="2">
        <v>94182</v>
      </c>
      <c r="B815" s="1">
        <f t="shared" si="82"/>
        <v>43704</v>
      </c>
      <c r="C815" t="s">
        <v>213</v>
      </c>
      <c r="D815" t="s">
        <v>24</v>
      </c>
      <c r="E815" t="s">
        <v>133</v>
      </c>
      <c r="F815" t="s">
        <v>111</v>
      </c>
      <c r="G815" t="s">
        <v>27</v>
      </c>
      <c r="H815" s="46">
        <v>0.12</v>
      </c>
      <c r="I815" s="46">
        <v>0</v>
      </c>
      <c r="J815" t="s">
        <v>62</v>
      </c>
      <c r="K815" s="2">
        <v>5</v>
      </c>
      <c r="L815" t="s">
        <v>727</v>
      </c>
      <c r="M815" t="s">
        <v>743</v>
      </c>
      <c r="N815" t="s">
        <v>199</v>
      </c>
      <c r="O815" t="s">
        <v>32</v>
      </c>
      <c r="P815" t="s">
        <v>46</v>
      </c>
      <c r="Q815" t="s">
        <v>34</v>
      </c>
      <c r="R815" s="1">
        <f t="shared" si="83"/>
        <v>40484</v>
      </c>
      <c r="T815" t="s">
        <v>34</v>
      </c>
      <c r="U815" s="2">
        <v>0</v>
      </c>
      <c r="V815" t="s">
        <v>200</v>
      </c>
      <c r="W815" t="s">
        <v>36</v>
      </c>
    </row>
    <row r="816" spans="1:23" ht="17.5" hidden="1" customHeight="1" x14ac:dyDescent="0.4">
      <c r="A816" s="2">
        <v>94182</v>
      </c>
      <c r="B816" s="1">
        <f t="shared" si="82"/>
        <v>43704</v>
      </c>
      <c r="C816" t="s">
        <v>506</v>
      </c>
      <c r="D816" t="s">
        <v>24</v>
      </c>
      <c r="E816" t="s">
        <v>507</v>
      </c>
      <c r="F816" t="s">
        <v>111</v>
      </c>
      <c r="G816" t="s">
        <v>40</v>
      </c>
      <c r="H816" s="46">
        <v>10.07</v>
      </c>
      <c r="I816" s="46">
        <v>0</v>
      </c>
      <c r="J816" t="s">
        <v>62</v>
      </c>
      <c r="K816" s="2">
        <v>5</v>
      </c>
      <c r="L816" t="s">
        <v>727</v>
      </c>
      <c r="M816" t="s">
        <v>743</v>
      </c>
      <c r="N816" t="s">
        <v>199</v>
      </c>
      <c r="O816" t="s">
        <v>32</v>
      </c>
      <c r="P816" t="s">
        <v>33</v>
      </c>
      <c r="Q816" t="s">
        <v>34</v>
      </c>
      <c r="R816" s="1">
        <f t="shared" si="83"/>
        <v>40484</v>
      </c>
      <c r="T816" t="s">
        <v>34</v>
      </c>
      <c r="U816" s="2">
        <v>0</v>
      </c>
      <c r="V816" t="s">
        <v>200</v>
      </c>
      <c r="W816" t="s">
        <v>36</v>
      </c>
    </row>
    <row r="817" spans="1:23" ht="17.5" hidden="1" customHeight="1" x14ac:dyDescent="0.4">
      <c r="A817" s="2">
        <v>94182</v>
      </c>
      <c r="B817" s="1">
        <f t="shared" si="82"/>
        <v>43704</v>
      </c>
      <c r="C817" t="s">
        <v>506</v>
      </c>
      <c r="D817" t="s">
        <v>24</v>
      </c>
      <c r="E817" t="s">
        <v>507</v>
      </c>
      <c r="F817" t="s">
        <v>111</v>
      </c>
      <c r="G817" t="s">
        <v>40</v>
      </c>
      <c r="H817" s="46">
        <v>0.19</v>
      </c>
      <c r="I817" s="46">
        <v>0</v>
      </c>
      <c r="J817" t="s">
        <v>62</v>
      </c>
      <c r="K817" s="2">
        <v>5</v>
      </c>
      <c r="L817" t="s">
        <v>727</v>
      </c>
      <c r="M817" t="s">
        <v>743</v>
      </c>
      <c r="N817" t="s">
        <v>199</v>
      </c>
      <c r="O817" t="s">
        <v>32</v>
      </c>
      <c r="P817" t="s">
        <v>46</v>
      </c>
      <c r="Q817" t="s">
        <v>34</v>
      </c>
      <c r="R817" s="1">
        <f t="shared" si="83"/>
        <v>40484</v>
      </c>
      <c r="T817" t="s">
        <v>34</v>
      </c>
      <c r="U817" s="2">
        <v>0</v>
      </c>
      <c r="V817" t="s">
        <v>200</v>
      </c>
      <c r="W817" t="s">
        <v>36</v>
      </c>
    </row>
    <row r="818" spans="1:23" ht="17.5" hidden="1" customHeight="1" x14ac:dyDescent="0.4">
      <c r="A818" s="2">
        <v>94182</v>
      </c>
      <c r="B818" s="1">
        <f t="shared" si="82"/>
        <v>43704</v>
      </c>
      <c r="C818" t="s">
        <v>744</v>
      </c>
      <c r="D818" t="s">
        <v>24</v>
      </c>
      <c r="E818" t="s">
        <v>297</v>
      </c>
      <c r="F818" t="s">
        <v>111</v>
      </c>
      <c r="G818" t="s">
        <v>68</v>
      </c>
      <c r="H818" s="46">
        <v>4.01</v>
      </c>
      <c r="I818" s="46">
        <v>0</v>
      </c>
      <c r="J818" t="s">
        <v>62</v>
      </c>
      <c r="K818" s="2">
        <v>5</v>
      </c>
      <c r="L818" t="s">
        <v>727</v>
      </c>
      <c r="M818" t="s">
        <v>743</v>
      </c>
      <c r="N818" t="s">
        <v>199</v>
      </c>
      <c r="O818" t="s">
        <v>32</v>
      </c>
      <c r="P818" t="s">
        <v>33</v>
      </c>
      <c r="Q818" t="s">
        <v>34</v>
      </c>
      <c r="R818" s="1">
        <f>DATE(2013,5,16)</f>
        <v>41410</v>
      </c>
      <c r="T818" t="s">
        <v>34</v>
      </c>
      <c r="U818" s="2">
        <v>0</v>
      </c>
      <c r="V818" t="s">
        <v>200</v>
      </c>
      <c r="W818" t="s">
        <v>36</v>
      </c>
    </row>
    <row r="819" spans="1:23" ht="17.5" hidden="1" customHeight="1" x14ac:dyDescent="0.4">
      <c r="A819" s="2">
        <v>94182</v>
      </c>
      <c r="B819" s="1">
        <f t="shared" si="82"/>
        <v>43704</v>
      </c>
      <c r="C819" t="s">
        <v>744</v>
      </c>
      <c r="D819" t="s">
        <v>24</v>
      </c>
      <c r="E819" t="s">
        <v>297</v>
      </c>
      <c r="F819" t="s">
        <v>111</v>
      </c>
      <c r="G819" t="s">
        <v>68</v>
      </c>
      <c r="H819" s="46">
        <v>0.08</v>
      </c>
      <c r="I819" s="46">
        <v>0</v>
      </c>
      <c r="J819" t="s">
        <v>62</v>
      </c>
      <c r="K819" s="2">
        <v>5</v>
      </c>
      <c r="L819" t="s">
        <v>727</v>
      </c>
      <c r="M819" t="s">
        <v>743</v>
      </c>
      <c r="N819" t="s">
        <v>199</v>
      </c>
      <c r="O819" t="s">
        <v>32</v>
      </c>
      <c r="P819" t="s">
        <v>46</v>
      </c>
      <c r="Q819" t="s">
        <v>34</v>
      </c>
      <c r="R819" s="1">
        <f>DATE(2013,5,16)</f>
        <v>41410</v>
      </c>
      <c r="T819" t="s">
        <v>34</v>
      </c>
      <c r="U819" s="2">
        <v>0</v>
      </c>
      <c r="V819" t="s">
        <v>200</v>
      </c>
      <c r="W819" t="s">
        <v>36</v>
      </c>
    </row>
    <row r="820" spans="1:23" ht="17.5" hidden="1" customHeight="1" x14ac:dyDescent="0.4">
      <c r="A820" s="2">
        <v>94244</v>
      </c>
      <c r="B820" s="1">
        <f t="shared" ref="B820:B835" si="84">DATE(2019,7,31)</f>
        <v>43677</v>
      </c>
      <c r="C820" t="s">
        <v>430</v>
      </c>
      <c r="D820" t="s">
        <v>24</v>
      </c>
      <c r="E820" t="s">
        <v>48</v>
      </c>
      <c r="F820" t="s">
        <v>207</v>
      </c>
      <c r="G820" t="s">
        <v>49</v>
      </c>
      <c r="H820" s="46">
        <v>2492</v>
      </c>
      <c r="I820" s="46">
        <v>0</v>
      </c>
      <c r="J820" t="s">
        <v>62</v>
      </c>
      <c r="K820" s="2">
        <v>4</v>
      </c>
      <c r="L820" t="s">
        <v>727</v>
      </c>
      <c r="M820" t="s">
        <v>745</v>
      </c>
      <c r="N820" t="s">
        <v>210</v>
      </c>
      <c r="O820" t="s">
        <v>32</v>
      </c>
      <c r="P820" t="s">
        <v>33</v>
      </c>
      <c r="Q820" t="s">
        <v>34</v>
      </c>
      <c r="R820" s="1">
        <f t="shared" ref="R820:R842" si="85">DATE(2010,11,2)</f>
        <v>40484</v>
      </c>
      <c r="T820" t="s">
        <v>34</v>
      </c>
      <c r="U820" s="2">
        <v>0</v>
      </c>
      <c r="V820" t="s">
        <v>211</v>
      </c>
      <c r="W820" t="s">
        <v>36</v>
      </c>
    </row>
    <row r="821" spans="1:23" ht="17.5" hidden="1" customHeight="1" x14ac:dyDescent="0.4">
      <c r="A821" s="2">
        <v>94244</v>
      </c>
      <c r="B821" s="1">
        <f t="shared" si="84"/>
        <v>43677</v>
      </c>
      <c r="C821" t="s">
        <v>430</v>
      </c>
      <c r="D821" t="s">
        <v>24</v>
      </c>
      <c r="E821" t="s">
        <v>48</v>
      </c>
      <c r="F821" t="s">
        <v>207</v>
      </c>
      <c r="G821" t="s">
        <v>49</v>
      </c>
      <c r="H821" s="46">
        <v>47.1</v>
      </c>
      <c r="I821" s="46">
        <v>0</v>
      </c>
      <c r="J821" t="s">
        <v>62</v>
      </c>
      <c r="K821" s="2">
        <v>4</v>
      </c>
      <c r="L821" t="s">
        <v>727</v>
      </c>
      <c r="M821" t="s">
        <v>745</v>
      </c>
      <c r="N821" t="s">
        <v>210</v>
      </c>
      <c r="O821" t="s">
        <v>32</v>
      </c>
      <c r="P821" t="s">
        <v>46</v>
      </c>
      <c r="Q821" t="s">
        <v>34</v>
      </c>
      <c r="R821" s="1">
        <f t="shared" si="85"/>
        <v>40484</v>
      </c>
      <c r="T821" t="s">
        <v>34</v>
      </c>
      <c r="U821" s="2">
        <v>0</v>
      </c>
      <c r="V821" t="s">
        <v>211</v>
      </c>
      <c r="W821" t="s">
        <v>36</v>
      </c>
    </row>
    <row r="822" spans="1:23" ht="17.5" hidden="1" customHeight="1" x14ac:dyDescent="0.4">
      <c r="A822" s="2">
        <v>94245</v>
      </c>
      <c r="B822" s="1">
        <f t="shared" si="84"/>
        <v>43677</v>
      </c>
      <c r="C822" t="s">
        <v>430</v>
      </c>
      <c r="D822" t="s">
        <v>24</v>
      </c>
      <c r="E822" t="s">
        <v>48</v>
      </c>
      <c r="F822" t="s">
        <v>207</v>
      </c>
      <c r="G822" t="s">
        <v>49</v>
      </c>
      <c r="H822" s="46">
        <v>29121.5</v>
      </c>
      <c r="I822" s="46">
        <v>0</v>
      </c>
      <c r="J822" t="s">
        <v>62</v>
      </c>
      <c r="K822" s="2">
        <v>4</v>
      </c>
      <c r="L822" t="s">
        <v>727</v>
      </c>
      <c r="M822" t="s">
        <v>746</v>
      </c>
      <c r="N822" t="s">
        <v>210</v>
      </c>
      <c r="O822" t="s">
        <v>32</v>
      </c>
      <c r="P822" t="s">
        <v>33</v>
      </c>
      <c r="Q822" t="s">
        <v>34</v>
      </c>
      <c r="R822" s="1">
        <f t="shared" si="85"/>
        <v>40484</v>
      </c>
      <c r="T822" t="s">
        <v>34</v>
      </c>
      <c r="U822" s="2">
        <v>0</v>
      </c>
      <c r="V822" t="s">
        <v>211</v>
      </c>
      <c r="W822" t="s">
        <v>36</v>
      </c>
    </row>
    <row r="823" spans="1:23" ht="17.5" hidden="1" customHeight="1" x14ac:dyDescent="0.4">
      <c r="A823" s="2">
        <v>94245</v>
      </c>
      <c r="B823" s="1">
        <f t="shared" si="84"/>
        <v>43677</v>
      </c>
      <c r="C823" t="s">
        <v>430</v>
      </c>
      <c r="D823" t="s">
        <v>24</v>
      </c>
      <c r="E823" t="s">
        <v>48</v>
      </c>
      <c r="F823" t="s">
        <v>207</v>
      </c>
      <c r="G823" t="s">
        <v>49</v>
      </c>
      <c r="H823" s="46">
        <v>550.46</v>
      </c>
      <c r="I823" s="46">
        <v>0</v>
      </c>
      <c r="J823" t="s">
        <v>62</v>
      </c>
      <c r="K823" s="2">
        <v>4</v>
      </c>
      <c r="L823" t="s">
        <v>727</v>
      </c>
      <c r="M823" t="s">
        <v>746</v>
      </c>
      <c r="N823" t="s">
        <v>210</v>
      </c>
      <c r="O823" t="s">
        <v>32</v>
      </c>
      <c r="P823" t="s">
        <v>46</v>
      </c>
      <c r="Q823" t="s">
        <v>34</v>
      </c>
      <c r="R823" s="1">
        <f t="shared" si="85"/>
        <v>40484</v>
      </c>
      <c r="T823" t="s">
        <v>34</v>
      </c>
      <c r="U823" s="2">
        <v>0</v>
      </c>
      <c r="V823" t="s">
        <v>211</v>
      </c>
      <c r="W823" t="s">
        <v>36</v>
      </c>
    </row>
    <row r="824" spans="1:23" ht="17.5" hidden="1" customHeight="1" x14ac:dyDescent="0.4">
      <c r="A824" s="2">
        <v>94246</v>
      </c>
      <c r="B824" s="1">
        <f t="shared" si="84"/>
        <v>43677</v>
      </c>
      <c r="C824" t="s">
        <v>430</v>
      </c>
      <c r="D824" t="s">
        <v>24</v>
      </c>
      <c r="E824" t="s">
        <v>48</v>
      </c>
      <c r="F824" t="s">
        <v>207</v>
      </c>
      <c r="G824" t="s">
        <v>49</v>
      </c>
      <c r="H824" s="46">
        <v>1593</v>
      </c>
      <c r="I824" s="46">
        <v>0</v>
      </c>
      <c r="J824" t="s">
        <v>62</v>
      </c>
      <c r="K824" s="2">
        <v>4</v>
      </c>
      <c r="L824" t="s">
        <v>727</v>
      </c>
      <c r="M824" t="s">
        <v>747</v>
      </c>
      <c r="N824" t="s">
        <v>210</v>
      </c>
      <c r="O824" t="s">
        <v>32</v>
      </c>
      <c r="P824" t="s">
        <v>33</v>
      </c>
      <c r="Q824" t="s">
        <v>34</v>
      </c>
      <c r="R824" s="1">
        <f t="shared" si="85"/>
        <v>40484</v>
      </c>
      <c r="T824" t="s">
        <v>34</v>
      </c>
      <c r="U824" s="2">
        <v>0</v>
      </c>
      <c r="V824" t="s">
        <v>211</v>
      </c>
      <c r="W824" t="s">
        <v>36</v>
      </c>
    </row>
    <row r="825" spans="1:23" ht="17.5" hidden="1" customHeight="1" x14ac:dyDescent="0.4">
      <c r="A825" s="2">
        <v>94246</v>
      </c>
      <c r="B825" s="1">
        <f t="shared" si="84"/>
        <v>43677</v>
      </c>
      <c r="C825" t="s">
        <v>430</v>
      </c>
      <c r="D825" t="s">
        <v>24</v>
      </c>
      <c r="E825" t="s">
        <v>48</v>
      </c>
      <c r="F825" t="s">
        <v>207</v>
      </c>
      <c r="G825" t="s">
        <v>49</v>
      </c>
      <c r="H825" s="46">
        <v>30.11</v>
      </c>
      <c r="I825" s="46">
        <v>0</v>
      </c>
      <c r="J825" t="s">
        <v>62</v>
      </c>
      <c r="K825" s="2">
        <v>4</v>
      </c>
      <c r="L825" t="s">
        <v>727</v>
      </c>
      <c r="M825" t="s">
        <v>747</v>
      </c>
      <c r="N825" t="s">
        <v>210</v>
      </c>
      <c r="O825" t="s">
        <v>32</v>
      </c>
      <c r="P825" t="s">
        <v>46</v>
      </c>
      <c r="Q825" t="s">
        <v>34</v>
      </c>
      <c r="R825" s="1">
        <f t="shared" si="85"/>
        <v>40484</v>
      </c>
      <c r="T825" t="s">
        <v>34</v>
      </c>
      <c r="U825" s="2">
        <v>0</v>
      </c>
      <c r="V825" t="s">
        <v>211</v>
      </c>
      <c r="W825" t="s">
        <v>36</v>
      </c>
    </row>
    <row r="826" spans="1:23" ht="17.5" hidden="1" customHeight="1" x14ac:dyDescent="0.4">
      <c r="A826" s="2">
        <v>94247</v>
      </c>
      <c r="B826" s="1">
        <f t="shared" si="84"/>
        <v>43677</v>
      </c>
      <c r="C826" t="s">
        <v>206</v>
      </c>
      <c r="D826" t="s">
        <v>24</v>
      </c>
      <c r="E826" t="s">
        <v>38</v>
      </c>
      <c r="F826" t="s">
        <v>207</v>
      </c>
      <c r="G826" t="s">
        <v>40</v>
      </c>
      <c r="H826" s="46">
        <v>177</v>
      </c>
      <c r="I826" s="46">
        <v>0</v>
      </c>
      <c r="J826" t="s">
        <v>62</v>
      </c>
      <c r="K826" s="2">
        <v>4</v>
      </c>
      <c r="L826" t="s">
        <v>727</v>
      </c>
      <c r="M826" t="s">
        <v>748</v>
      </c>
      <c r="N826" t="s">
        <v>210</v>
      </c>
      <c r="O826" t="s">
        <v>32</v>
      </c>
      <c r="P826" t="s">
        <v>33</v>
      </c>
      <c r="Q826" t="s">
        <v>34</v>
      </c>
      <c r="R826" s="1">
        <f t="shared" si="85"/>
        <v>40484</v>
      </c>
      <c r="T826" t="s">
        <v>34</v>
      </c>
      <c r="U826" s="2">
        <v>0</v>
      </c>
      <c r="V826" t="s">
        <v>211</v>
      </c>
      <c r="W826" t="s">
        <v>36</v>
      </c>
    </row>
    <row r="827" spans="1:23" ht="17.5" hidden="1" customHeight="1" x14ac:dyDescent="0.4">
      <c r="A827" s="2">
        <v>94247</v>
      </c>
      <c r="B827" s="1">
        <f t="shared" si="84"/>
        <v>43677</v>
      </c>
      <c r="C827" t="s">
        <v>206</v>
      </c>
      <c r="D827" t="s">
        <v>24</v>
      </c>
      <c r="E827" t="s">
        <v>38</v>
      </c>
      <c r="F827" t="s">
        <v>207</v>
      </c>
      <c r="G827" t="s">
        <v>40</v>
      </c>
      <c r="H827" s="46">
        <v>3.35</v>
      </c>
      <c r="I827" s="46">
        <v>0</v>
      </c>
      <c r="J827" t="s">
        <v>62</v>
      </c>
      <c r="K827" s="2">
        <v>4</v>
      </c>
      <c r="L827" t="s">
        <v>727</v>
      </c>
      <c r="M827" t="s">
        <v>748</v>
      </c>
      <c r="N827" t="s">
        <v>210</v>
      </c>
      <c r="O827" t="s">
        <v>32</v>
      </c>
      <c r="P827" t="s">
        <v>46</v>
      </c>
      <c r="Q827" t="s">
        <v>34</v>
      </c>
      <c r="R827" s="1">
        <f t="shared" si="85"/>
        <v>40484</v>
      </c>
      <c r="T827" t="s">
        <v>34</v>
      </c>
      <c r="U827" s="2">
        <v>0</v>
      </c>
      <c r="V827" t="s">
        <v>211</v>
      </c>
      <c r="W827" t="s">
        <v>36</v>
      </c>
    </row>
    <row r="828" spans="1:23" ht="17.5" hidden="1" customHeight="1" x14ac:dyDescent="0.4">
      <c r="A828" s="2">
        <v>94248</v>
      </c>
      <c r="B828" s="1">
        <f t="shared" si="84"/>
        <v>43677</v>
      </c>
      <c r="C828" t="s">
        <v>430</v>
      </c>
      <c r="D828" t="s">
        <v>24</v>
      </c>
      <c r="E828" t="s">
        <v>48</v>
      </c>
      <c r="F828" t="s">
        <v>207</v>
      </c>
      <c r="G828" t="s">
        <v>49</v>
      </c>
      <c r="H828" s="46">
        <v>43631.78</v>
      </c>
      <c r="I828" s="46">
        <v>0</v>
      </c>
      <c r="J828" t="s">
        <v>62</v>
      </c>
      <c r="K828" s="2">
        <v>4</v>
      </c>
      <c r="L828" t="s">
        <v>727</v>
      </c>
      <c r="M828" t="s">
        <v>749</v>
      </c>
      <c r="N828" t="s">
        <v>210</v>
      </c>
      <c r="O828" t="s">
        <v>32</v>
      </c>
      <c r="P828" t="s">
        <v>33</v>
      </c>
      <c r="Q828" t="s">
        <v>34</v>
      </c>
      <c r="R828" s="1">
        <f t="shared" si="85"/>
        <v>40484</v>
      </c>
      <c r="T828" t="s">
        <v>34</v>
      </c>
      <c r="U828" s="2">
        <v>0</v>
      </c>
      <c r="V828" t="s">
        <v>211</v>
      </c>
      <c r="W828" t="s">
        <v>36</v>
      </c>
    </row>
    <row r="829" spans="1:23" ht="17.5" hidden="1" customHeight="1" x14ac:dyDescent="0.4">
      <c r="A829" s="2">
        <v>94248</v>
      </c>
      <c r="B829" s="1">
        <f t="shared" si="84"/>
        <v>43677</v>
      </c>
      <c r="C829" t="s">
        <v>430</v>
      </c>
      <c r="D829" t="s">
        <v>24</v>
      </c>
      <c r="E829" t="s">
        <v>48</v>
      </c>
      <c r="F829" t="s">
        <v>207</v>
      </c>
      <c r="G829" t="s">
        <v>49</v>
      </c>
      <c r="H829" s="46">
        <v>824.73</v>
      </c>
      <c r="I829" s="46">
        <v>0</v>
      </c>
      <c r="J829" t="s">
        <v>62</v>
      </c>
      <c r="K829" s="2">
        <v>4</v>
      </c>
      <c r="L829" t="s">
        <v>727</v>
      </c>
      <c r="M829" t="s">
        <v>749</v>
      </c>
      <c r="N829" t="s">
        <v>210</v>
      </c>
      <c r="O829" t="s">
        <v>32</v>
      </c>
      <c r="P829" t="s">
        <v>46</v>
      </c>
      <c r="Q829" t="s">
        <v>34</v>
      </c>
      <c r="R829" s="1">
        <f t="shared" si="85"/>
        <v>40484</v>
      </c>
      <c r="T829" t="s">
        <v>34</v>
      </c>
      <c r="U829" s="2">
        <v>0</v>
      </c>
      <c r="V829" t="s">
        <v>211</v>
      </c>
      <c r="W829" t="s">
        <v>36</v>
      </c>
    </row>
    <row r="830" spans="1:23" ht="17.5" hidden="1" customHeight="1" x14ac:dyDescent="0.4">
      <c r="A830" s="2">
        <v>94249</v>
      </c>
      <c r="B830" s="1">
        <f t="shared" si="84"/>
        <v>43677</v>
      </c>
      <c r="C830" t="s">
        <v>206</v>
      </c>
      <c r="D830" t="s">
        <v>24</v>
      </c>
      <c r="E830" t="s">
        <v>38</v>
      </c>
      <c r="F830" t="s">
        <v>207</v>
      </c>
      <c r="G830" t="s">
        <v>40</v>
      </c>
      <c r="H830" s="46">
        <v>802.5</v>
      </c>
      <c r="I830" s="46">
        <v>0</v>
      </c>
      <c r="J830" t="s">
        <v>62</v>
      </c>
      <c r="K830" s="2">
        <v>4</v>
      </c>
      <c r="L830" t="s">
        <v>727</v>
      </c>
      <c r="M830" t="s">
        <v>750</v>
      </c>
      <c r="N830" t="s">
        <v>210</v>
      </c>
      <c r="O830" t="s">
        <v>32</v>
      </c>
      <c r="P830" t="s">
        <v>33</v>
      </c>
      <c r="Q830" t="s">
        <v>34</v>
      </c>
      <c r="R830" s="1">
        <f t="shared" si="85"/>
        <v>40484</v>
      </c>
      <c r="T830" t="s">
        <v>34</v>
      </c>
      <c r="U830" s="2">
        <v>0</v>
      </c>
      <c r="V830" t="s">
        <v>211</v>
      </c>
      <c r="W830" t="s">
        <v>36</v>
      </c>
    </row>
    <row r="831" spans="1:23" ht="17.5" hidden="1" customHeight="1" x14ac:dyDescent="0.4">
      <c r="A831" s="2">
        <v>94249</v>
      </c>
      <c r="B831" s="1">
        <f t="shared" si="84"/>
        <v>43677</v>
      </c>
      <c r="C831" t="s">
        <v>206</v>
      </c>
      <c r="D831" t="s">
        <v>24</v>
      </c>
      <c r="E831" t="s">
        <v>38</v>
      </c>
      <c r="F831" t="s">
        <v>207</v>
      </c>
      <c r="G831" t="s">
        <v>40</v>
      </c>
      <c r="H831" s="46">
        <v>15.17</v>
      </c>
      <c r="I831" s="46">
        <v>0</v>
      </c>
      <c r="J831" t="s">
        <v>62</v>
      </c>
      <c r="K831" s="2">
        <v>4</v>
      </c>
      <c r="L831" t="s">
        <v>727</v>
      </c>
      <c r="M831" t="s">
        <v>750</v>
      </c>
      <c r="N831" t="s">
        <v>210</v>
      </c>
      <c r="O831" t="s">
        <v>32</v>
      </c>
      <c r="P831" t="s">
        <v>46</v>
      </c>
      <c r="Q831" t="s">
        <v>34</v>
      </c>
      <c r="R831" s="1">
        <f t="shared" si="85"/>
        <v>40484</v>
      </c>
      <c r="T831" t="s">
        <v>34</v>
      </c>
      <c r="U831" s="2">
        <v>0</v>
      </c>
      <c r="V831" t="s">
        <v>211</v>
      </c>
      <c r="W831" t="s">
        <v>36</v>
      </c>
    </row>
    <row r="832" spans="1:23" ht="17.5" hidden="1" customHeight="1" x14ac:dyDescent="0.4">
      <c r="A832" s="2">
        <v>94250</v>
      </c>
      <c r="B832" s="1">
        <f t="shared" si="84"/>
        <v>43677</v>
      </c>
      <c r="C832" t="s">
        <v>206</v>
      </c>
      <c r="D832" t="s">
        <v>24</v>
      </c>
      <c r="E832" t="s">
        <v>38</v>
      </c>
      <c r="F832" t="s">
        <v>207</v>
      </c>
      <c r="G832" t="s">
        <v>40</v>
      </c>
      <c r="H832" s="46">
        <v>321</v>
      </c>
      <c r="I832" s="46">
        <v>0</v>
      </c>
      <c r="J832" t="s">
        <v>62</v>
      </c>
      <c r="K832" s="2">
        <v>4</v>
      </c>
      <c r="L832" t="s">
        <v>727</v>
      </c>
      <c r="M832" t="s">
        <v>751</v>
      </c>
      <c r="N832" t="s">
        <v>210</v>
      </c>
      <c r="O832" t="s">
        <v>32</v>
      </c>
      <c r="P832" t="s">
        <v>33</v>
      </c>
      <c r="Q832" t="s">
        <v>34</v>
      </c>
      <c r="R832" s="1">
        <f t="shared" si="85"/>
        <v>40484</v>
      </c>
      <c r="T832" t="s">
        <v>34</v>
      </c>
      <c r="U832" s="2">
        <v>0</v>
      </c>
      <c r="V832" t="s">
        <v>211</v>
      </c>
      <c r="W832" t="s">
        <v>36</v>
      </c>
    </row>
    <row r="833" spans="1:23" ht="17.5" hidden="1" customHeight="1" x14ac:dyDescent="0.4">
      <c r="A833" s="2">
        <v>94250</v>
      </c>
      <c r="B833" s="1">
        <f t="shared" si="84"/>
        <v>43677</v>
      </c>
      <c r="C833" t="s">
        <v>206</v>
      </c>
      <c r="D833" t="s">
        <v>24</v>
      </c>
      <c r="E833" t="s">
        <v>38</v>
      </c>
      <c r="F833" t="s">
        <v>207</v>
      </c>
      <c r="G833" t="s">
        <v>40</v>
      </c>
      <c r="H833" s="46">
        <v>6.07</v>
      </c>
      <c r="I833" s="46">
        <v>0</v>
      </c>
      <c r="J833" t="s">
        <v>62</v>
      </c>
      <c r="K833" s="2">
        <v>4</v>
      </c>
      <c r="L833" t="s">
        <v>727</v>
      </c>
      <c r="M833" t="s">
        <v>751</v>
      </c>
      <c r="N833" t="s">
        <v>210</v>
      </c>
      <c r="O833" t="s">
        <v>32</v>
      </c>
      <c r="P833" t="s">
        <v>46</v>
      </c>
      <c r="Q833" t="s">
        <v>34</v>
      </c>
      <c r="R833" s="1">
        <f t="shared" si="85"/>
        <v>40484</v>
      </c>
      <c r="T833" t="s">
        <v>34</v>
      </c>
      <c r="U833" s="2">
        <v>0</v>
      </c>
      <c r="V833" t="s">
        <v>211</v>
      </c>
      <c r="W833" t="s">
        <v>36</v>
      </c>
    </row>
    <row r="834" spans="1:23" ht="17.5" hidden="1" customHeight="1" x14ac:dyDescent="0.4">
      <c r="A834" s="2">
        <v>94251</v>
      </c>
      <c r="B834" s="1">
        <f t="shared" si="84"/>
        <v>43677</v>
      </c>
      <c r="C834" t="s">
        <v>206</v>
      </c>
      <c r="D834" t="s">
        <v>24</v>
      </c>
      <c r="E834" t="s">
        <v>38</v>
      </c>
      <c r="F834" t="s">
        <v>207</v>
      </c>
      <c r="G834" t="s">
        <v>40</v>
      </c>
      <c r="H834" s="46">
        <v>3380.15</v>
      </c>
      <c r="I834" s="46">
        <v>0</v>
      </c>
      <c r="J834" t="s">
        <v>62</v>
      </c>
      <c r="K834" s="2">
        <v>4</v>
      </c>
      <c r="L834" t="s">
        <v>727</v>
      </c>
      <c r="M834" t="s">
        <v>752</v>
      </c>
      <c r="N834" t="s">
        <v>210</v>
      </c>
      <c r="O834" t="s">
        <v>32</v>
      </c>
      <c r="P834" t="s">
        <v>33</v>
      </c>
      <c r="Q834" t="s">
        <v>34</v>
      </c>
      <c r="R834" s="1">
        <f t="shared" si="85"/>
        <v>40484</v>
      </c>
      <c r="T834" t="s">
        <v>34</v>
      </c>
      <c r="U834" s="2">
        <v>0</v>
      </c>
      <c r="V834" t="s">
        <v>211</v>
      </c>
      <c r="W834" t="s">
        <v>36</v>
      </c>
    </row>
    <row r="835" spans="1:23" ht="17.5" hidden="1" customHeight="1" x14ac:dyDescent="0.4">
      <c r="A835" s="2">
        <v>94251</v>
      </c>
      <c r="B835" s="1">
        <f t="shared" si="84"/>
        <v>43677</v>
      </c>
      <c r="C835" t="s">
        <v>206</v>
      </c>
      <c r="D835" t="s">
        <v>24</v>
      </c>
      <c r="E835" t="s">
        <v>38</v>
      </c>
      <c r="F835" t="s">
        <v>207</v>
      </c>
      <c r="G835" t="s">
        <v>40</v>
      </c>
      <c r="H835" s="46">
        <v>63.89</v>
      </c>
      <c r="I835" s="46">
        <v>0</v>
      </c>
      <c r="J835" t="s">
        <v>62</v>
      </c>
      <c r="K835" s="2">
        <v>4</v>
      </c>
      <c r="L835" t="s">
        <v>727</v>
      </c>
      <c r="M835" t="s">
        <v>752</v>
      </c>
      <c r="N835" t="s">
        <v>210</v>
      </c>
      <c r="O835" t="s">
        <v>32</v>
      </c>
      <c r="P835" t="s">
        <v>46</v>
      </c>
      <c r="Q835" t="s">
        <v>34</v>
      </c>
      <c r="R835" s="1">
        <f t="shared" si="85"/>
        <v>40484</v>
      </c>
      <c r="T835" t="s">
        <v>34</v>
      </c>
      <c r="U835" s="2">
        <v>0</v>
      </c>
      <c r="V835" t="s">
        <v>211</v>
      </c>
      <c r="W835" t="s">
        <v>36</v>
      </c>
    </row>
    <row r="836" spans="1:23" ht="17.5" hidden="1" customHeight="1" x14ac:dyDescent="0.4">
      <c r="A836" s="2">
        <v>94262</v>
      </c>
      <c r="B836" s="1">
        <f>DATE(2019,8,19)</f>
        <v>43696</v>
      </c>
      <c r="C836" t="s">
        <v>242</v>
      </c>
      <c r="D836" t="s">
        <v>24</v>
      </c>
      <c r="E836" t="s">
        <v>161</v>
      </c>
      <c r="F836" t="s">
        <v>243</v>
      </c>
      <c r="G836" t="s">
        <v>68</v>
      </c>
      <c r="H836" s="46">
        <v>0</v>
      </c>
      <c r="I836" s="46">
        <v>45</v>
      </c>
      <c r="J836" t="s">
        <v>28</v>
      </c>
      <c r="K836" s="2">
        <v>5</v>
      </c>
      <c r="L836" t="s">
        <v>731</v>
      </c>
      <c r="M836" t="s">
        <v>712</v>
      </c>
      <c r="N836" t="s">
        <v>713</v>
      </c>
      <c r="O836" t="s">
        <v>32</v>
      </c>
      <c r="P836" t="s">
        <v>33</v>
      </c>
      <c r="Q836" t="s">
        <v>34</v>
      </c>
      <c r="R836" s="1">
        <f t="shared" si="85"/>
        <v>40484</v>
      </c>
      <c r="T836" t="s">
        <v>34</v>
      </c>
      <c r="U836" s="2">
        <v>0</v>
      </c>
      <c r="V836" t="s">
        <v>714</v>
      </c>
      <c r="W836" t="s">
        <v>36</v>
      </c>
    </row>
    <row r="837" spans="1:23" ht="17.5" hidden="1" customHeight="1" x14ac:dyDescent="0.4">
      <c r="A837" s="2">
        <v>94263</v>
      </c>
      <c r="B837" s="1">
        <f t="shared" ref="B837:B868" si="86">DATE(2019,8,31)</f>
        <v>43708</v>
      </c>
      <c r="C837" t="s">
        <v>397</v>
      </c>
      <c r="D837" t="s">
        <v>24</v>
      </c>
      <c r="E837" t="s">
        <v>398</v>
      </c>
      <c r="F837" t="s">
        <v>243</v>
      </c>
      <c r="G837" t="s">
        <v>68</v>
      </c>
      <c r="H837" s="46">
        <v>579.67999999999995</v>
      </c>
      <c r="I837" s="46">
        <v>0</v>
      </c>
      <c r="J837" t="s">
        <v>62</v>
      </c>
      <c r="K837" s="2">
        <v>5</v>
      </c>
      <c r="L837" t="s">
        <v>727</v>
      </c>
      <c r="M837" t="s">
        <v>753</v>
      </c>
      <c r="N837" t="s">
        <v>245</v>
      </c>
      <c r="O837" t="s">
        <v>32</v>
      </c>
      <c r="P837" t="s">
        <v>33</v>
      </c>
      <c r="Q837" t="s">
        <v>34</v>
      </c>
      <c r="R837" s="1">
        <f t="shared" si="85"/>
        <v>40484</v>
      </c>
      <c r="T837" t="s">
        <v>34</v>
      </c>
      <c r="U837" s="2">
        <v>0</v>
      </c>
      <c r="V837" t="s">
        <v>246</v>
      </c>
      <c r="W837" t="s">
        <v>36</v>
      </c>
    </row>
    <row r="838" spans="1:23" ht="17.5" hidden="1" customHeight="1" x14ac:dyDescent="0.4">
      <c r="A838" s="2">
        <v>94263</v>
      </c>
      <c r="B838" s="1">
        <f t="shared" si="86"/>
        <v>43708</v>
      </c>
      <c r="C838" t="s">
        <v>397</v>
      </c>
      <c r="D838" t="s">
        <v>24</v>
      </c>
      <c r="E838" t="s">
        <v>398</v>
      </c>
      <c r="F838" t="s">
        <v>243</v>
      </c>
      <c r="G838" t="s">
        <v>68</v>
      </c>
      <c r="H838" s="46">
        <v>10.96</v>
      </c>
      <c r="I838" s="46">
        <v>0</v>
      </c>
      <c r="J838" t="s">
        <v>62</v>
      </c>
      <c r="K838" s="2">
        <v>5</v>
      </c>
      <c r="L838" t="s">
        <v>727</v>
      </c>
      <c r="M838" t="s">
        <v>753</v>
      </c>
      <c r="N838" t="s">
        <v>245</v>
      </c>
      <c r="O838" t="s">
        <v>32</v>
      </c>
      <c r="P838" t="s">
        <v>46</v>
      </c>
      <c r="Q838" t="s">
        <v>34</v>
      </c>
      <c r="R838" s="1">
        <f t="shared" si="85"/>
        <v>40484</v>
      </c>
      <c r="T838" t="s">
        <v>34</v>
      </c>
      <c r="U838" s="2">
        <v>0</v>
      </c>
      <c r="V838" t="s">
        <v>246</v>
      </c>
      <c r="W838" t="s">
        <v>36</v>
      </c>
    </row>
    <row r="839" spans="1:23" ht="17.5" hidden="1" customHeight="1" x14ac:dyDescent="0.4">
      <c r="A839" s="2">
        <v>94264</v>
      </c>
      <c r="B839" s="1">
        <f t="shared" si="86"/>
        <v>43708</v>
      </c>
      <c r="C839" t="s">
        <v>397</v>
      </c>
      <c r="D839" t="s">
        <v>24</v>
      </c>
      <c r="E839" t="s">
        <v>398</v>
      </c>
      <c r="F839" t="s">
        <v>243</v>
      </c>
      <c r="G839" t="s">
        <v>68</v>
      </c>
      <c r="H839" s="46">
        <v>0</v>
      </c>
      <c r="I839" s="46">
        <v>156</v>
      </c>
      <c r="J839" t="s">
        <v>62</v>
      </c>
      <c r="K839" s="2">
        <v>5</v>
      </c>
      <c r="L839" t="s">
        <v>727</v>
      </c>
      <c r="M839" t="s">
        <v>754</v>
      </c>
      <c r="N839" t="s">
        <v>245</v>
      </c>
      <c r="O839" t="s">
        <v>32</v>
      </c>
      <c r="P839" t="s">
        <v>33</v>
      </c>
      <c r="Q839" t="s">
        <v>34</v>
      </c>
      <c r="R839" s="1">
        <f t="shared" si="85"/>
        <v>40484</v>
      </c>
      <c r="T839" t="s">
        <v>34</v>
      </c>
      <c r="U839" s="2">
        <v>0</v>
      </c>
      <c r="V839" t="s">
        <v>246</v>
      </c>
      <c r="W839" t="s">
        <v>36</v>
      </c>
    </row>
    <row r="840" spans="1:23" ht="17.5" hidden="1" customHeight="1" x14ac:dyDescent="0.4">
      <c r="A840" s="2">
        <v>94264</v>
      </c>
      <c r="B840" s="1">
        <f t="shared" si="86"/>
        <v>43708</v>
      </c>
      <c r="C840" t="s">
        <v>397</v>
      </c>
      <c r="D840" t="s">
        <v>24</v>
      </c>
      <c r="E840" t="s">
        <v>398</v>
      </c>
      <c r="F840" t="s">
        <v>243</v>
      </c>
      <c r="G840" t="s">
        <v>68</v>
      </c>
      <c r="H840" s="46">
        <v>0</v>
      </c>
      <c r="I840" s="46">
        <v>2.95</v>
      </c>
      <c r="J840" t="s">
        <v>62</v>
      </c>
      <c r="K840" s="2">
        <v>5</v>
      </c>
      <c r="L840" t="s">
        <v>727</v>
      </c>
      <c r="M840" t="s">
        <v>754</v>
      </c>
      <c r="N840" t="s">
        <v>245</v>
      </c>
      <c r="O840" t="s">
        <v>32</v>
      </c>
      <c r="P840" t="s">
        <v>46</v>
      </c>
      <c r="Q840" t="s">
        <v>34</v>
      </c>
      <c r="R840" s="1">
        <f t="shared" si="85"/>
        <v>40484</v>
      </c>
      <c r="T840" t="s">
        <v>34</v>
      </c>
      <c r="U840" s="2">
        <v>0</v>
      </c>
      <c r="V840" t="s">
        <v>246</v>
      </c>
      <c r="W840" t="s">
        <v>36</v>
      </c>
    </row>
    <row r="841" spans="1:23" ht="17.5" hidden="1" customHeight="1" x14ac:dyDescent="0.4">
      <c r="A841" s="2">
        <v>94265</v>
      </c>
      <c r="B841" s="1">
        <f t="shared" si="86"/>
        <v>43708</v>
      </c>
      <c r="C841" t="s">
        <v>397</v>
      </c>
      <c r="D841" t="s">
        <v>24</v>
      </c>
      <c r="E841" t="s">
        <v>398</v>
      </c>
      <c r="F841" t="s">
        <v>243</v>
      </c>
      <c r="G841" t="s">
        <v>68</v>
      </c>
      <c r="H841" s="46">
        <v>423.68</v>
      </c>
      <c r="I841" s="46">
        <v>0</v>
      </c>
      <c r="J841" t="s">
        <v>62</v>
      </c>
      <c r="K841" s="2">
        <v>5</v>
      </c>
      <c r="L841" t="s">
        <v>727</v>
      </c>
      <c r="M841" t="s">
        <v>755</v>
      </c>
      <c r="N841" t="s">
        <v>245</v>
      </c>
      <c r="O841" t="s">
        <v>32</v>
      </c>
      <c r="P841" t="s">
        <v>33</v>
      </c>
      <c r="Q841" t="s">
        <v>34</v>
      </c>
      <c r="R841" s="1">
        <f t="shared" si="85"/>
        <v>40484</v>
      </c>
      <c r="T841" t="s">
        <v>34</v>
      </c>
      <c r="U841" s="2">
        <v>0</v>
      </c>
      <c r="V841" t="s">
        <v>246</v>
      </c>
      <c r="W841" t="s">
        <v>36</v>
      </c>
    </row>
    <row r="842" spans="1:23" ht="17.5" hidden="1" customHeight="1" x14ac:dyDescent="0.4">
      <c r="A842" s="2">
        <v>94265</v>
      </c>
      <c r="B842" s="1">
        <f t="shared" si="86"/>
        <v>43708</v>
      </c>
      <c r="C842" t="s">
        <v>397</v>
      </c>
      <c r="D842" t="s">
        <v>24</v>
      </c>
      <c r="E842" t="s">
        <v>398</v>
      </c>
      <c r="F842" t="s">
        <v>243</v>
      </c>
      <c r="G842" t="s">
        <v>68</v>
      </c>
      <c r="H842" s="46">
        <v>8.01</v>
      </c>
      <c r="I842" s="46">
        <v>0</v>
      </c>
      <c r="J842" t="s">
        <v>62</v>
      </c>
      <c r="K842" s="2">
        <v>5</v>
      </c>
      <c r="L842" t="s">
        <v>727</v>
      </c>
      <c r="M842" t="s">
        <v>755</v>
      </c>
      <c r="N842" t="s">
        <v>245</v>
      </c>
      <c r="O842" t="s">
        <v>32</v>
      </c>
      <c r="P842" t="s">
        <v>46</v>
      </c>
      <c r="Q842" t="s">
        <v>34</v>
      </c>
      <c r="R842" s="1">
        <f t="shared" si="85"/>
        <v>40484</v>
      </c>
      <c r="T842" t="s">
        <v>34</v>
      </c>
      <c r="U842" s="2">
        <v>0</v>
      </c>
      <c r="V842" t="s">
        <v>246</v>
      </c>
      <c r="W842" t="s">
        <v>36</v>
      </c>
    </row>
    <row r="843" spans="1:23" ht="17.5" hidden="1" customHeight="1" x14ac:dyDescent="0.4">
      <c r="A843" s="2">
        <v>94271</v>
      </c>
      <c r="B843" s="1">
        <f t="shared" si="86"/>
        <v>43708</v>
      </c>
      <c r="C843" t="s">
        <v>756</v>
      </c>
      <c r="D843" t="s">
        <v>24</v>
      </c>
      <c r="E843" t="s">
        <v>757</v>
      </c>
      <c r="F843" t="s">
        <v>169</v>
      </c>
      <c r="G843" t="s">
        <v>49</v>
      </c>
      <c r="H843" s="46">
        <v>0.01</v>
      </c>
      <c r="I843" s="46">
        <v>0</v>
      </c>
      <c r="J843" t="s">
        <v>758</v>
      </c>
      <c r="K843" s="2">
        <v>5</v>
      </c>
      <c r="L843" t="s">
        <v>727</v>
      </c>
      <c r="M843" t="s">
        <v>759</v>
      </c>
      <c r="N843" t="s">
        <v>648</v>
      </c>
      <c r="O843" t="s">
        <v>32</v>
      </c>
      <c r="P843" t="s">
        <v>107</v>
      </c>
      <c r="Q843" t="s">
        <v>34</v>
      </c>
      <c r="R843" s="1">
        <f>DATE(2019,4,2)</f>
        <v>43557</v>
      </c>
      <c r="T843" t="s">
        <v>34</v>
      </c>
      <c r="U843" s="2">
        <v>0</v>
      </c>
      <c r="V843" t="s">
        <v>649</v>
      </c>
      <c r="W843" t="s">
        <v>36</v>
      </c>
    </row>
    <row r="844" spans="1:23" ht="17.5" hidden="1" customHeight="1" x14ac:dyDescent="0.4">
      <c r="A844" s="2">
        <v>94296</v>
      </c>
      <c r="B844" s="1">
        <f t="shared" si="86"/>
        <v>43708</v>
      </c>
      <c r="C844" t="s">
        <v>223</v>
      </c>
      <c r="D844" t="s">
        <v>24</v>
      </c>
      <c r="E844" t="s">
        <v>38</v>
      </c>
      <c r="F844" t="s">
        <v>56</v>
      </c>
      <c r="G844" t="s">
        <v>40</v>
      </c>
      <c r="H844" s="46">
        <v>107.41</v>
      </c>
      <c r="I844" s="46">
        <v>0</v>
      </c>
      <c r="J844" t="s">
        <v>62</v>
      </c>
      <c r="K844" s="2">
        <v>5</v>
      </c>
      <c r="L844" t="s">
        <v>727</v>
      </c>
      <c r="M844" t="s">
        <v>760</v>
      </c>
      <c r="N844" t="s">
        <v>44</v>
      </c>
      <c r="O844" t="s">
        <v>32</v>
      </c>
      <c r="P844" t="s">
        <v>33</v>
      </c>
      <c r="Q844" t="s">
        <v>34</v>
      </c>
      <c r="R844" s="1">
        <f>DATE(2010,11,2)</f>
        <v>40484</v>
      </c>
      <c r="T844" t="s">
        <v>34</v>
      </c>
      <c r="U844" s="2">
        <v>0</v>
      </c>
      <c r="V844" t="s">
        <v>45</v>
      </c>
      <c r="W844" t="s">
        <v>36</v>
      </c>
    </row>
    <row r="845" spans="1:23" ht="17.5" hidden="1" customHeight="1" x14ac:dyDescent="0.4">
      <c r="A845" s="2">
        <v>94296</v>
      </c>
      <c r="B845" s="1">
        <f t="shared" si="86"/>
        <v>43708</v>
      </c>
      <c r="C845" t="s">
        <v>223</v>
      </c>
      <c r="D845" t="s">
        <v>24</v>
      </c>
      <c r="E845" t="s">
        <v>38</v>
      </c>
      <c r="F845" t="s">
        <v>56</v>
      </c>
      <c r="G845" t="s">
        <v>40</v>
      </c>
      <c r="H845" s="46">
        <v>2.0299999999999998</v>
      </c>
      <c r="I845" s="46">
        <v>0</v>
      </c>
      <c r="J845" t="s">
        <v>62</v>
      </c>
      <c r="K845" s="2">
        <v>5</v>
      </c>
      <c r="L845" t="s">
        <v>727</v>
      </c>
      <c r="M845" t="s">
        <v>760</v>
      </c>
      <c r="N845" t="s">
        <v>44</v>
      </c>
      <c r="O845" t="s">
        <v>32</v>
      </c>
      <c r="P845" t="s">
        <v>46</v>
      </c>
      <c r="Q845" t="s">
        <v>34</v>
      </c>
      <c r="R845" s="1">
        <f>DATE(2010,11,2)</f>
        <v>40484</v>
      </c>
      <c r="T845" t="s">
        <v>34</v>
      </c>
      <c r="U845" s="2">
        <v>0</v>
      </c>
      <c r="V845" t="s">
        <v>45</v>
      </c>
      <c r="W845" t="s">
        <v>36</v>
      </c>
    </row>
    <row r="846" spans="1:23" ht="17.5" hidden="1" customHeight="1" x14ac:dyDescent="0.4">
      <c r="A846" s="2">
        <v>94298</v>
      </c>
      <c r="B846" s="1">
        <f t="shared" si="86"/>
        <v>43708</v>
      </c>
      <c r="C846" t="s">
        <v>116</v>
      </c>
      <c r="D846" t="s">
        <v>24</v>
      </c>
      <c r="E846" t="s">
        <v>117</v>
      </c>
      <c r="F846" t="s">
        <v>118</v>
      </c>
      <c r="G846" t="s">
        <v>119</v>
      </c>
      <c r="H846" s="46">
        <v>89.45</v>
      </c>
      <c r="I846" s="46">
        <v>0</v>
      </c>
      <c r="J846" t="s">
        <v>62</v>
      </c>
      <c r="K846" s="2">
        <v>5</v>
      </c>
      <c r="L846" t="s">
        <v>727</v>
      </c>
      <c r="M846" t="s">
        <v>761</v>
      </c>
      <c r="N846" t="s">
        <v>122</v>
      </c>
      <c r="O846" t="s">
        <v>32</v>
      </c>
      <c r="P846" t="s">
        <v>33</v>
      </c>
      <c r="Q846" t="s">
        <v>34</v>
      </c>
      <c r="R846" s="1">
        <f>DATE(2013,7,29)</f>
        <v>41484</v>
      </c>
      <c r="T846" t="s">
        <v>34</v>
      </c>
      <c r="U846" s="2">
        <v>0</v>
      </c>
      <c r="V846" t="s">
        <v>123</v>
      </c>
      <c r="W846" t="s">
        <v>36</v>
      </c>
    </row>
    <row r="847" spans="1:23" ht="17.5" hidden="1" customHeight="1" x14ac:dyDescent="0.4">
      <c r="A847" s="2">
        <v>94298</v>
      </c>
      <c r="B847" s="1">
        <f t="shared" si="86"/>
        <v>43708</v>
      </c>
      <c r="C847" t="s">
        <v>116</v>
      </c>
      <c r="D847" t="s">
        <v>24</v>
      </c>
      <c r="E847" t="s">
        <v>117</v>
      </c>
      <c r="F847" t="s">
        <v>118</v>
      </c>
      <c r="G847" t="s">
        <v>119</v>
      </c>
      <c r="H847" s="46">
        <v>1.69</v>
      </c>
      <c r="I847" s="46">
        <v>0</v>
      </c>
      <c r="J847" t="s">
        <v>62</v>
      </c>
      <c r="K847" s="2">
        <v>5</v>
      </c>
      <c r="L847" t="s">
        <v>727</v>
      </c>
      <c r="M847" t="s">
        <v>761</v>
      </c>
      <c r="N847" t="s">
        <v>122</v>
      </c>
      <c r="O847" t="s">
        <v>32</v>
      </c>
      <c r="P847" t="s">
        <v>46</v>
      </c>
      <c r="Q847" t="s">
        <v>34</v>
      </c>
      <c r="R847" s="1">
        <f>DATE(2013,7,29)</f>
        <v>41484</v>
      </c>
      <c r="T847" t="s">
        <v>34</v>
      </c>
      <c r="U847" s="2">
        <v>0</v>
      </c>
      <c r="V847" t="s">
        <v>123</v>
      </c>
      <c r="W847" t="s">
        <v>36</v>
      </c>
    </row>
    <row r="848" spans="1:23" ht="17.5" hidden="1" customHeight="1" x14ac:dyDescent="0.4">
      <c r="A848" s="2">
        <v>94300</v>
      </c>
      <c r="B848" s="1">
        <f t="shared" si="86"/>
        <v>43708</v>
      </c>
      <c r="C848" t="s">
        <v>174</v>
      </c>
      <c r="D848" t="s">
        <v>24</v>
      </c>
      <c r="E848" t="s">
        <v>139</v>
      </c>
      <c r="F848" t="s">
        <v>491</v>
      </c>
      <c r="G848" t="s">
        <v>141</v>
      </c>
      <c r="H848" s="46">
        <v>54.7</v>
      </c>
      <c r="I848" s="46">
        <v>0</v>
      </c>
      <c r="J848" t="s">
        <v>62</v>
      </c>
      <c r="K848" s="2">
        <v>5</v>
      </c>
      <c r="L848" t="s">
        <v>727</v>
      </c>
      <c r="M848" t="s">
        <v>762</v>
      </c>
      <c r="N848" t="s">
        <v>187</v>
      </c>
      <c r="O848" t="s">
        <v>32</v>
      </c>
      <c r="P848" t="s">
        <v>33</v>
      </c>
      <c r="Q848" t="s">
        <v>34</v>
      </c>
      <c r="R848" s="1">
        <f>DATE(2012,2,1)</f>
        <v>40940</v>
      </c>
      <c r="T848" t="s">
        <v>34</v>
      </c>
      <c r="U848" s="2">
        <v>0</v>
      </c>
      <c r="V848" t="s">
        <v>189</v>
      </c>
      <c r="W848" t="s">
        <v>36</v>
      </c>
    </row>
    <row r="849" spans="1:23" ht="17.5" hidden="1" customHeight="1" x14ac:dyDescent="0.4">
      <c r="A849" s="2">
        <v>94300</v>
      </c>
      <c r="B849" s="1">
        <f t="shared" si="86"/>
        <v>43708</v>
      </c>
      <c r="C849" t="s">
        <v>174</v>
      </c>
      <c r="D849" t="s">
        <v>24</v>
      </c>
      <c r="E849" t="s">
        <v>139</v>
      </c>
      <c r="F849" t="s">
        <v>491</v>
      </c>
      <c r="G849" t="s">
        <v>141</v>
      </c>
      <c r="H849" s="46">
        <v>1.04</v>
      </c>
      <c r="I849" s="46">
        <v>0</v>
      </c>
      <c r="J849" t="s">
        <v>62</v>
      </c>
      <c r="K849" s="2">
        <v>5</v>
      </c>
      <c r="L849" t="s">
        <v>727</v>
      </c>
      <c r="M849" t="s">
        <v>762</v>
      </c>
      <c r="N849" t="s">
        <v>187</v>
      </c>
      <c r="O849" t="s">
        <v>32</v>
      </c>
      <c r="P849" t="s">
        <v>46</v>
      </c>
      <c r="Q849" t="s">
        <v>34</v>
      </c>
      <c r="R849" s="1">
        <f>DATE(2012,2,1)</f>
        <v>40940</v>
      </c>
      <c r="T849" t="s">
        <v>34</v>
      </c>
      <c r="U849" s="2">
        <v>0</v>
      </c>
      <c r="V849" t="s">
        <v>189</v>
      </c>
      <c r="W849" t="s">
        <v>36</v>
      </c>
    </row>
    <row r="850" spans="1:23" ht="17.5" hidden="1" customHeight="1" x14ac:dyDescent="0.4">
      <c r="A850" s="2">
        <v>94300</v>
      </c>
      <c r="B850" s="1">
        <f t="shared" si="86"/>
        <v>43708</v>
      </c>
      <c r="C850" t="s">
        <v>174</v>
      </c>
      <c r="D850" t="s">
        <v>24</v>
      </c>
      <c r="E850" t="s">
        <v>139</v>
      </c>
      <c r="F850" t="s">
        <v>58</v>
      </c>
      <c r="G850" t="s">
        <v>141</v>
      </c>
      <c r="H850" s="46">
        <v>1325.8</v>
      </c>
      <c r="I850" s="46">
        <v>0</v>
      </c>
      <c r="J850" t="s">
        <v>62</v>
      </c>
      <c r="K850" s="2">
        <v>5</v>
      </c>
      <c r="L850" t="s">
        <v>727</v>
      </c>
      <c r="M850" t="s">
        <v>762</v>
      </c>
      <c r="N850" t="s">
        <v>187</v>
      </c>
      <c r="O850" t="s">
        <v>32</v>
      </c>
      <c r="P850" t="s">
        <v>33</v>
      </c>
      <c r="Q850" t="s">
        <v>34</v>
      </c>
      <c r="R850" s="1">
        <f>DATE(2012,2,1)</f>
        <v>40940</v>
      </c>
      <c r="T850" t="s">
        <v>34</v>
      </c>
      <c r="U850" s="2">
        <v>0</v>
      </c>
      <c r="V850" t="s">
        <v>189</v>
      </c>
      <c r="W850" t="s">
        <v>36</v>
      </c>
    </row>
    <row r="851" spans="1:23" ht="17.5" hidden="1" customHeight="1" x14ac:dyDescent="0.4">
      <c r="A851" s="2">
        <v>94300</v>
      </c>
      <c r="B851" s="1">
        <f t="shared" si="86"/>
        <v>43708</v>
      </c>
      <c r="C851" t="s">
        <v>174</v>
      </c>
      <c r="D851" t="s">
        <v>24</v>
      </c>
      <c r="E851" t="s">
        <v>139</v>
      </c>
      <c r="F851" t="s">
        <v>58</v>
      </c>
      <c r="G851" t="s">
        <v>141</v>
      </c>
      <c r="H851" s="46">
        <v>25.07</v>
      </c>
      <c r="I851" s="46">
        <v>0</v>
      </c>
      <c r="J851" t="s">
        <v>62</v>
      </c>
      <c r="K851" s="2">
        <v>5</v>
      </c>
      <c r="L851" t="s">
        <v>727</v>
      </c>
      <c r="M851" t="s">
        <v>762</v>
      </c>
      <c r="N851" t="s">
        <v>187</v>
      </c>
      <c r="O851" t="s">
        <v>32</v>
      </c>
      <c r="P851" t="s">
        <v>46</v>
      </c>
      <c r="Q851" t="s">
        <v>34</v>
      </c>
      <c r="R851" s="1">
        <f>DATE(2012,2,1)</f>
        <v>40940</v>
      </c>
      <c r="T851" t="s">
        <v>34</v>
      </c>
      <c r="U851" s="2">
        <v>0</v>
      </c>
      <c r="V851" t="s">
        <v>189</v>
      </c>
      <c r="W851" t="s">
        <v>36</v>
      </c>
    </row>
    <row r="852" spans="1:23" ht="17.5" hidden="1" customHeight="1" x14ac:dyDescent="0.4">
      <c r="A852" s="2">
        <v>94316</v>
      </c>
      <c r="B852" s="1">
        <f t="shared" si="86"/>
        <v>43708</v>
      </c>
      <c r="C852" t="s">
        <v>196</v>
      </c>
      <c r="D852" t="s">
        <v>24</v>
      </c>
      <c r="E852" t="s">
        <v>38</v>
      </c>
      <c r="F852" t="s">
        <v>111</v>
      </c>
      <c r="G852" t="s">
        <v>40</v>
      </c>
      <c r="H852" s="46">
        <v>4.01</v>
      </c>
      <c r="I852" s="46">
        <v>0</v>
      </c>
      <c r="J852" t="s">
        <v>62</v>
      </c>
      <c r="K852" s="2">
        <v>5</v>
      </c>
      <c r="L852" t="s">
        <v>727</v>
      </c>
      <c r="M852" t="s">
        <v>763</v>
      </c>
      <c r="N852" t="s">
        <v>199</v>
      </c>
      <c r="O852" t="s">
        <v>32</v>
      </c>
      <c r="P852" t="s">
        <v>33</v>
      </c>
      <c r="Q852" t="s">
        <v>34</v>
      </c>
      <c r="R852" s="1">
        <f>DATE(2010,11,2)</f>
        <v>40484</v>
      </c>
      <c r="T852" t="s">
        <v>34</v>
      </c>
      <c r="U852" s="2">
        <v>0</v>
      </c>
      <c r="V852" t="s">
        <v>200</v>
      </c>
      <c r="W852" t="s">
        <v>36</v>
      </c>
    </row>
    <row r="853" spans="1:23" ht="17.5" hidden="1" customHeight="1" x14ac:dyDescent="0.4">
      <c r="A853" s="2">
        <v>94316</v>
      </c>
      <c r="B853" s="1">
        <f t="shared" si="86"/>
        <v>43708</v>
      </c>
      <c r="C853" t="s">
        <v>196</v>
      </c>
      <c r="D853" t="s">
        <v>24</v>
      </c>
      <c r="E853" t="s">
        <v>38</v>
      </c>
      <c r="F853" t="s">
        <v>111</v>
      </c>
      <c r="G853" t="s">
        <v>40</v>
      </c>
      <c r="H853" s="46">
        <v>0.08</v>
      </c>
      <c r="I853" s="46">
        <v>0</v>
      </c>
      <c r="J853" t="s">
        <v>62</v>
      </c>
      <c r="K853" s="2">
        <v>5</v>
      </c>
      <c r="L853" t="s">
        <v>727</v>
      </c>
      <c r="M853" t="s">
        <v>763</v>
      </c>
      <c r="N853" t="s">
        <v>199</v>
      </c>
      <c r="O853" t="s">
        <v>32</v>
      </c>
      <c r="P853" t="s">
        <v>46</v>
      </c>
      <c r="Q853" t="s">
        <v>34</v>
      </c>
      <c r="R853" s="1">
        <f>DATE(2010,11,2)</f>
        <v>40484</v>
      </c>
      <c r="T853" t="s">
        <v>34</v>
      </c>
      <c r="U853" s="2">
        <v>0</v>
      </c>
      <c r="V853" t="s">
        <v>200</v>
      </c>
      <c r="W853" t="s">
        <v>36</v>
      </c>
    </row>
    <row r="854" spans="1:23" ht="17.5" hidden="1" customHeight="1" x14ac:dyDescent="0.4">
      <c r="A854" s="2">
        <v>94316</v>
      </c>
      <c r="B854" s="1">
        <f t="shared" si="86"/>
        <v>43708</v>
      </c>
      <c r="C854" t="s">
        <v>307</v>
      </c>
      <c r="D854" t="s">
        <v>24</v>
      </c>
      <c r="E854" t="s">
        <v>90</v>
      </c>
      <c r="F854" t="s">
        <v>111</v>
      </c>
      <c r="G854" t="s">
        <v>92</v>
      </c>
      <c r="H854" s="46">
        <v>12.91</v>
      </c>
      <c r="I854" s="46">
        <v>0</v>
      </c>
      <c r="J854" t="s">
        <v>62</v>
      </c>
      <c r="K854" s="2">
        <v>5</v>
      </c>
      <c r="L854" t="s">
        <v>727</v>
      </c>
      <c r="M854" t="s">
        <v>763</v>
      </c>
      <c r="N854" t="s">
        <v>199</v>
      </c>
      <c r="O854" t="s">
        <v>32</v>
      </c>
      <c r="P854" t="s">
        <v>33</v>
      </c>
      <c r="Q854" t="s">
        <v>34</v>
      </c>
      <c r="R854" s="1">
        <f>DATE(2010,11,2)</f>
        <v>40484</v>
      </c>
      <c r="T854" t="s">
        <v>34</v>
      </c>
      <c r="U854" s="2">
        <v>0</v>
      </c>
      <c r="V854" t="s">
        <v>200</v>
      </c>
      <c r="W854" t="s">
        <v>36</v>
      </c>
    </row>
    <row r="855" spans="1:23" ht="17.5" hidden="1" customHeight="1" x14ac:dyDescent="0.4">
      <c r="A855" s="2">
        <v>94316</v>
      </c>
      <c r="B855" s="1">
        <f t="shared" si="86"/>
        <v>43708</v>
      </c>
      <c r="C855" t="s">
        <v>307</v>
      </c>
      <c r="D855" t="s">
        <v>24</v>
      </c>
      <c r="E855" t="s">
        <v>90</v>
      </c>
      <c r="F855" t="s">
        <v>111</v>
      </c>
      <c r="G855" t="s">
        <v>92</v>
      </c>
      <c r="H855" s="46">
        <v>0.24</v>
      </c>
      <c r="I855" s="46">
        <v>0</v>
      </c>
      <c r="J855" t="s">
        <v>62</v>
      </c>
      <c r="K855" s="2">
        <v>5</v>
      </c>
      <c r="L855" t="s">
        <v>727</v>
      </c>
      <c r="M855" t="s">
        <v>763</v>
      </c>
      <c r="N855" t="s">
        <v>199</v>
      </c>
      <c r="O855" t="s">
        <v>32</v>
      </c>
      <c r="P855" t="s">
        <v>46</v>
      </c>
      <c r="Q855" t="s">
        <v>34</v>
      </c>
      <c r="R855" s="1">
        <f>DATE(2010,11,2)</f>
        <v>40484</v>
      </c>
      <c r="T855" t="s">
        <v>34</v>
      </c>
      <c r="U855" s="2">
        <v>0</v>
      </c>
      <c r="V855" t="s">
        <v>200</v>
      </c>
      <c r="W855" t="s">
        <v>36</v>
      </c>
    </row>
    <row r="856" spans="1:23" ht="17.5" hidden="1" customHeight="1" x14ac:dyDescent="0.4">
      <c r="A856" s="2">
        <v>94316</v>
      </c>
      <c r="B856" s="1">
        <f t="shared" si="86"/>
        <v>43708</v>
      </c>
      <c r="C856" t="s">
        <v>412</v>
      </c>
      <c r="D856" t="s">
        <v>24</v>
      </c>
      <c r="E856" t="s">
        <v>413</v>
      </c>
      <c r="F856" t="s">
        <v>111</v>
      </c>
      <c r="G856" t="s">
        <v>414</v>
      </c>
      <c r="H856" s="46">
        <v>4.01</v>
      </c>
      <c r="I856" s="46">
        <v>0</v>
      </c>
      <c r="J856" t="s">
        <v>62</v>
      </c>
      <c r="K856" s="2">
        <v>5</v>
      </c>
      <c r="L856" t="s">
        <v>727</v>
      </c>
      <c r="M856" t="s">
        <v>763</v>
      </c>
      <c r="N856" t="s">
        <v>199</v>
      </c>
      <c r="O856" t="s">
        <v>32</v>
      </c>
      <c r="P856" t="s">
        <v>33</v>
      </c>
      <c r="Q856" t="s">
        <v>34</v>
      </c>
      <c r="R856" s="1">
        <f>DATE(2018,12,31)</f>
        <v>43465</v>
      </c>
      <c r="T856" t="s">
        <v>34</v>
      </c>
      <c r="U856" s="2">
        <v>0</v>
      </c>
      <c r="V856" t="s">
        <v>200</v>
      </c>
      <c r="W856" t="s">
        <v>36</v>
      </c>
    </row>
    <row r="857" spans="1:23" ht="17.5" hidden="1" customHeight="1" x14ac:dyDescent="0.4">
      <c r="A857" s="2">
        <v>94316</v>
      </c>
      <c r="B857" s="1">
        <f t="shared" si="86"/>
        <v>43708</v>
      </c>
      <c r="C857" t="s">
        <v>412</v>
      </c>
      <c r="D857" t="s">
        <v>24</v>
      </c>
      <c r="E857" t="s">
        <v>413</v>
      </c>
      <c r="F857" t="s">
        <v>111</v>
      </c>
      <c r="G857" t="s">
        <v>414</v>
      </c>
      <c r="H857" s="46">
        <v>0.08</v>
      </c>
      <c r="I857" s="46">
        <v>0</v>
      </c>
      <c r="J857" t="s">
        <v>62</v>
      </c>
      <c r="K857" s="2">
        <v>5</v>
      </c>
      <c r="L857" t="s">
        <v>727</v>
      </c>
      <c r="M857" t="s">
        <v>763</v>
      </c>
      <c r="N857" t="s">
        <v>199</v>
      </c>
      <c r="O857" t="s">
        <v>32</v>
      </c>
      <c r="P857" t="s">
        <v>46</v>
      </c>
      <c r="Q857" t="s">
        <v>34</v>
      </c>
      <c r="R857" s="1">
        <f>DATE(2018,12,31)</f>
        <v>43465</v>
      </c>
      <c r="T857" t="s">
        <v>34</v>
      </c>
      <c r="U857" s="2">
        <v>0</v>
      </c>
      <c r="V857" t="s">
        <v>200</v>
      </c>
      <c r="W857" t="s">
        <v>36</v>
      </c>
    </row>
    <row r="858" spans="1:23" ht="17.5" hidden="1" customHeight="1" x14ac:dyDescent="0.4">
      <c r="A858" s="2">
        <v>94318</v>
      </c>
      <c r="B858" s="1">
        <f t="shared" si="86"/>
        <v>43708</v>
      </c>
      <c r="C858" t="s">
        <v>280</v>
      </c>
      <c r="D858" t="s">
        <v>24</v>
      </c>
      <c r="E858" t="s">
        <v>281</v>
      </c>
      <c r="F858" t="s">
        <v>282</v>
      </c>
      <c r="G858" t="s">
        <v>141</v>
      </c>
      <c r="H858" s="46">
        <v>400</v>
      </c>
      <c r="I858" s="46">
        <v>0</v>
      </c>
      <c r="J858" t="s">
        <v>554</v>
      </c>
      <c r="K858" s="2">
        <v>5</v>
      </c>
      <c r="L858" t="s">
        <v>727</v>
      </c>
      <c r="M858" t="s">
        <v>764</v>
      </c>
      <c r="N858" t="s">
        <v>285</v>
      </c>
      <c r="O858" t="s">
        <v>32</v>
      </c>
      <c r="P858" t="s">
        <v>33</v>
      </c>
      <c r="Q858" t="s">
        <v>34</v>
      </c>
      <c r="R858" s="1">
        <f>DATE(2010,11,2)</f>
        <v>40484</v>
      </c>
      <c r="T858" t="s">
        <v>34</v>
      </c>
      <c r="U858" s="2">
        <v>0</v>
      </c>
      <c r="V858" t="s">
        <v>286</v>
      </c>
      <c r="W858" t="s">
        <v>36</v>
      </c>
    </row>
    <row r="859" spans="1:23" ht="17.5" hidden="1" customHeight="1" x14ac:dyDescent="0.4">
      <c r="A859" s="2">
        <v>94318</v>
      </c>
      <c r="B859" s="1">
        <f t="shared" si="86"/>
        <v>43708</v>
      </c>
      <c r="C859" t="s">
        <v>280</v>
      </c>
      <c r="D859" t="s">
        <v>24</v>
      </c>
      <c r="E859" t="s">
        <v>281</v>
      </c>
      <c r="F859" t="s">
        <v>282</v>
      </c>
      <c r="G859" t="s">
        <v>141</v>
      </c>
      <c r="H859" s="46">
        <v>15</v>
      </c>
      <c r="I859" s="46">
        <v>0</v>
      </c>
      <c r="J859" t="s">
        <v>554</v>
      </c>
      <c r="K859" s="2">
        <v>5</v>
      </c>
      <c r="L859" t="s">
        <v>727</v>
      </c>
      <c r="M859" t="s">
        <v>764</v>
      </c>
      <c r="N859" t="s">
        <v>285</v>
      </c>
      <c r="O859" t="s">
        <v>32</v>
      </c>
      <c r="P859" t="s">
        <v>33</v>
      </c>
      <c r="Q859" t="s">
        <v>34</v>
      </c>
      <c r="R859" s="1">
        <f>DATE(2010,11,2)</f>
        <v>40484</v>
      </c>
      <c r="T859" t="s">
        <v>34</v>
      </c>
      <c r="U859" s="2">
        <v>0</v>
      </c>
      <c r="V859" t="s">
        <v>286</v>
      </c>
      <c r="W859" t="s">
        <v>36</v>
      </c>
    </row>
    <row r="860" spans="1:23" ht="17.5" hidden="1" customHeight="1" x14ac:dyDescent="0.4">
      <c r="A860" s="2">
        <v>94318</v>
      </c>
      <c r="B860" s="1">
        <f t="shared" si="86"/>
        <v>43708</v>
      </c>
      <c r="C860" t="s">
        <v>280</v>
      </c>
      <c r="D860" t="s">
        <v>24</v>
      </c>
      <c r="E860" t="s">
        <v>281</v>
      </c>
      <c r="F860" t="s">
        <v>282</v>
      </c>
      <c r="G860" t="s">
        <v>141</v>
      </c>
      <c r="H860" s="46">
        <v>7.56</v>
      </c>
      <c r="I860" s="46">
        <v>0</v>
      </c>
      <c r="J860" t="s">
        <v>554</v>
      </c>
      <c r="K860" s="2">
        <v>5</v>
      </c>
      <c r="L860" t="s">
        <v>727</v>
      </c>
      <c r="M860" t="s">
        <v>764</v>
      </c>
      <c r="N860" t="s">
        <v>285</v>
      </c>
      <c r="O860" t="s">
        <v>32</v>
      </c>
      <c r="P860" t="s">
        <v>46</v>
      </c>
      <c r="Q860" t="s">
        <v>34</v>
      </c>
      <c r="R860" s="1">
        <f>DATE(2010,11,2)</f>
        <v>40484</v>
      </c>
      <c r="T860" t="s">
        <v>34</v>
      </c>
      <c r="U860" s="2">
        <v>0</v>
      </c>
      <c r="V860" t="s">
        <v>286</v>
      </c>
      <c r="W860" t="s">
        <v>36</v>
      </c>
    </row>
    <row r="861" spans="1:23" ht="17.5" hidden="1" customHeight="1" x14ac:dyDescent="0.4">
      <c r="A861" s="2">
        <v>94533</v>
      </c>
      <c r="B861" s="1">
        <f t="shared" si="86"/>
        <v>43708</v>
      </c>
      <c r="C861" t="s">
        <v>174</v>
      </c>
      <c r="D861" t="s">
        <v>24</v>
      </c>
      <c r="E861" t="s">
        <v>139</v>
      </c>
      <c r="F861" t="s">
        <v>58</v>
      </c>
      <c r="G861" t="s">
        <v>141</v>
      </c>
      <c r="H861" s="46">
        <v>1273.17</v>
      </c>
      <c r="I861" s="46">
        <v>0</v>
      </c>
      <c r="J861" t="s">
        <v>62</v>
      </c>
      <c r="K861" s="2">
        <v>5</v>
      </c>
      <c r="L861" t="s">
        <v>727</v>
      </c>
      <c r="M861" t="s">
        <v>765</v>
      </c>
      <c r="N861" t="s">
        <v>177</v>
      </c>
      <c r="O861" t="s">
        <v>32</v>
      </c>
      <c r="P861" t="s">
        <v>33</v>
      </c>
      <c r="Q861" t="s">
        <v>34</v>
      </c>
      <c r="R861" s="1">
        <f>DATE(2012,2,1)</f>
        <v>40940</v>
      </c>
      <c r="T861" t="s">
        <v>34</v>
      </c>
      <c r="U861" s="2">
        <v>0</v>
      </c>
      <c r="V861" t="s">
        <v>178</v>
      </c>
      <c r="W861" t="s">
        <v>36</v>
      </c>
    </row>
    <row r="862" spans="1:23" ht="17.5" hidden="1" customHeight="1" x14ac:dyDescent="0.4">
      <c r="A862" s="2">
        <v>94533</v>
      </c>
      <c r="B862" s="1">
        <f t="shared" si="86"/>
        <v>43708</v>
      </c>
      <c r="C862" t="s">
        <v>174</v>
      </c>
      <c r="D862" t="s">
        <v>24</v>
      </c>
      <c r="E862" t="s">
        <v>139</v>
      </c>
      <c r="F862" t="s">
        <v>58</v>
      </c>
      <c r="G862" t="s">
        <v>141</v>
      </c>
      <c r="H862" s="46">
        <v>24.17</v>
      </c>
      <c r="I862" s="46">
        <v>0</v>
      </c>
      <c r="J862" t="s">
        <v>62</v>
      </c>
      <c r="K862" s="2">
        <v>5</v>
      </c>
      <c r="L862" t="s">
        <v>727</v>
      </c>
      <c r="M862" t="s">
        <v>765</v>
      </c>
      <c r="N862" t="s">
        <v>177</v>
      </c>
      <c r="O862" t="s">
        <v>32</v>
      </c>
      <c r="P862" t="s">
        <v>46</v>
      </c>
      <c r="Q862" t="s">
        <v>34</v>
      </c>
      <c r="R862" s="1">
        <f>DATE(2012,2,1)</f>
        <v>40940</v>
      </c>
      <c r="T862" t="s">
        <v>34</v>
      </c>
      <c r="U862" s="2">
        <v>0</v>
      </c>
      <c r="V862" t="s">
        <v>178</v>
      </c>
      <c r="W862" t="s">
        <v>36</v>
      </c>
    </row>
    <row r="863" spans="1:23" ht="17.5" hidden="1" customHeight="1" x14ac:dyDescent="0.4">
      <c r="A863" s="2">
        <v>94537</v>
      </c>
      <c r="B863" s="1">
        <f t="shared" si="86"/>
        <v>43708</v>
      </c>
      <c r="C863" t="s">
        <v>196</v>
      </c>
      <c r="D863" t="s">
        <v>24</v>
      </c>
      <c r="E863" t="s">
        <v>38</v>
      </c>
      <c r="F863" t="s">
        <v>111</v>
      </c>
      <c r="G863" t="s">
        <v>40</v>
      </c>
      <c r="H863" s="46">
        <v>62</v>
      </c>
      <c r="I863" s="46">
        <v>0</v>
      </c>
      <c r="J863" t="s">
        <v>62</v>
      </c>
      <c r="K863" s="2">
        <v>5</v>
      </c>
      <c r="L863" t="s">
        <v>727</v>
      </c>
      <c r="M863" t="s">
        <v>766</v>
      </c>
      <c r="N863" t="s">
        <v>443</v>
      </c>
      <c r="O863" t="s">
        <v>32</v>
      </c>
      <c r="P863" t="s">
        <v>33</v>
      </c>
      <c r="Q863" t="s">
        <v>34</v>
      </c>
      <c r="R863" s="1">
        <f t="shared" ref="R863:R878" si="87">DATE(2010,11,2)</f>
        <v>40484</v>
      </c>
      <c r="T863" t="s">
        <v>34</v>
      </c>
      <c r="U863" s="2">
        <v>0</v>
      </c>
      <c r="V863" t="s">
        <v>444</v>
      </c>
      <c r="W863" t="s">
        <v>36</v>
      </c>
    </row>
    <row r="864" spans="1:23" ht="17.5" hidden="1" customHeight="1" x14ac:dyDescent="0.4">
      <c r="A864" s="2">
        <v>94537</v>
      </c>
      <c r="B864" s="1">
        <f t="shared" si="86"/>
        <v>43708</v>
      </c>
      <c r="C864" t="s">
        <v>196</v>
      </c>
      <c r="D864" t="s">
        <v>24</v>
      </c>
      <c r="E864" t="s">
        <v>38</v>
      </c>
      <c r="F864" t="s">
        <v>111</v>
      </c>
      <c r="G864" t="s">
        <v>40</v>
      </c>
      <c r="H864" s="46">
        <v>5</v>
      </c>
      <c r="I864" s="46">
        <v>0</v>
      </c>
      <c r="J864" t="s">
        <v>62</v>
      </c>
      <c r="K864" s="2">
        <v>5</v>
      </c>
      <c r="L864" t="s">
        <v>727</v>
      </c>
      <c r="M864" t="s">
        <v>766</v>
      </c>
      <c r="N864" t="s">
        <v>443</v>
      </c>
      <c r="O864" t="s">
        <v>32</v>
      </c>
      <c r="P864" t="s">
        <v>33</v>
      </c>
      <c r="Q864" t="s">
        <v>34</v>
      </c>
      <c r="R864" s="1">
        <f t="shared" si="87"/>
        <v>40484</v>
      </c>
      <c r="T864" t="s">
        <v>34</v>
      </c>
      <c r="U864" s="2">
        <v>0</v>
      </c>
      <c r="V864" t="s">
        <v>444</v>
      </c>
      <c r="W864" t="s">
        <v>36</v>
      </c>
    </row>
    <row r="865" spans="1:23" ht="17.5" hidden="1" customHeight="1" x14ac:dyDescent="0.4">
      <c r="A865" s="2">
        <v>94537</v>
      </c>
      <c r="B865" s="1">
        <f t="shared" si="86"/>
        <v>43708</v>
      </c>
      <c r="C865" t="s">
        <v>196</v>
      </c>
      <c r="D865" t="s">
        <v>24</v>
      </c>
      <c r="E865" t="s">
        <v>38</v>
      </c>
      <c r="F865" t="s">
        <v>111</v>
      </c>
      <c r="G865" t="s">
        <v>40</v>
      </c>
      <c r="H865" s="46">
        <v>0.09</v>
      </c>
      <c r="I865" s="46">
        <v>0</v>
      </c>
      <c r="J865" t="s">
        <v>62</v>
      </c>
      <c r="K865" s="2">
        <v>5</v>
      </c>
      <c r="L865" t="s">
        <v>727</v>
      </c>
      <c r="M865" t="s">
        <v>766</v>
      </c>
      <c r="N865" t="s">
        <v>443</v>
      </c>
      <c r="O865" t="s">
        <v>32</v>
      </c>
      <c r="P865" t="s">
        <v>46</v>
      </c>
      <c r="Q865" t="s">
        <v>34</v>
      </c>
      <c r="R865" s="1">
        <f t="shared" si="87"/>
        <v>40484</v>
      </c>
      <c r="T865" t="s">
        <v>34</v>
      </c>
      <c r="U865" s="2">
        <v>0</v>
      </c>
      <c r="V865" t="s">
        <v>444</v>
      </c>
      <c r="W865" t="s">
        <v>36</v>
      </c>
    </row>
    <row r="866" spans="1:23" ht="17.5" hidden="1" customHeight="1" x14ac:dyDescent="0.4">
      <c r="A866" s="2">
        <v>94548</v>
      </c>
      <c r="B866" s="1">
        <f t="shared" si="86"/>
        <v>43708</v>
      </c>
      <c r="C866" t="s">
        <v>138</v>
      </c>
      <c r="D866" t="s">
        <v>24</v>
      </c>
      <c r="E866" t="s">
        <v>139</v>
      </c>
      <c r="F866" t="s">
        <v>140</v>
      </c>
      <c r="G866" t="s">
        <v>141</v>
      </c>
      <c r="H866" s="46">
        <v>273.99</v>
      </c>
      <c r="I866" s="46">
        <v>0</v>
      </c>
      <c r="J866" t="s">
        <v>62</v>
      </c>
      <c r="K866" s="2">
        <v>5</v>
      </c>
      <c r="L866" t="s">
        <v>727</v>
      </c>
      <c r="M866" t="s">
        <v>767</v>
      </c>
      <c r="N866" t="s">
        <v>560</v>
      </c>
      <c r="O866" t="s">
        <v>32</v>
      </c>
      <c r="P866" t="s">
        <v>33</v>
      </c>
      <c r="Q866" t="s">
        <v>34</v>
      </c>
      <c r="R866" s="1">
        <f t="shared" si="87"/>
        <v>40484</v>
      </c>
      <c r="T866" t="s">
        <v>34</v>
      </c>
      <c r="U866" s="2">
        <v>0</v>
      </c>
      <c r="V866" t="s">
        <v>561</v>
      </c>
      <c r="W866" t="s">
        <v>36</v>
      </c>
    </row>
    <row r="867" spans="1:23" ht="17.5" hidden="1" customHeight="1" x14ac:dyDescent="0.4">
      <c r="A867" s="2">
        <v>94548</v>
      </c>
      <c r="B867" s="1">
        <f t="shared" si="86"/>
        <v>43708</v>
      </c>
      <c r="C867" t="s">
        <v>138</v>
      </c>
      <c r="D867" t="s">
        <v>24</v>
      </c>
      <c r="E867" t="s">
        <v>139</v>
      </c>
      <c r="F867" t="s">
        <v>140</v>
      </c>
      <c r="G867" t="s">
        <v>141</v>
      </c>
      <c r="H867" s="46">
        <v>5.18</v>
      </c>
      <c r="I867" s="46">
        <v>0</v>
      </c>
      <c r="J867" t="s">
        <v>62</v>
      </c>
      <c r="K867" s="2">
        <v>5</v>
      </c>
      <c r="L867" t="s">
        <v>727</v>
      </c>
      <c r="M867" t="s">
        <v>767</v>
      </c>
      <c r="N867" t="s">
        <v>560</v>
      </c>
      <c r="O867" t="s">
        <v>32</v>
      </c>
      <c r="P867" t="s">
        <v>46</v>
      </c>
      <c r="Q867" t="s">
        <v>34</v>
      </c>
      <c r="R867" s="1">
        <f t="shared" si="87"/>
        <v>40484</v>
      </c>
      <c r="T867" t="s">
        <v>34</v>
      </c>
      <c r="U867" s="2">
        <v>0</v>
      </c>
      <c r="V867" t="s">
        <v>561</v>
      </c>
      <c r="W867" t="s">
        <v>36</v>
      </c>
    </row>
    <row r="868" spans="1:23" ht="17.5" hidden="1" customHeight="1" x14ac:dyDescent="0.4">
      <c r="A868" s="2">
        <v>94549</v>
      </c>
      <c r="B868" s="1">
        <f t="shared" si="86"/>
        <v>43708</v>
      </c>
      <c r="C868" t="s">
        <v>213</v>
      </c>
      <c r="D868" t="s">
        <v>24</v>
      </c>
      <c r="E868" t="s">
        <v>133</v>
      </c>
      <c r="F868" t="s">
        <v>111</v>
      </c>
      <c r="G868" t="s">
        <v>27</v>
      </c>
      <c r="H868" s="46">
        <v>4.01</v>
      </c>
      <c r="I868" s="46">
        <v>0</v>
      </c>
      <c r="J868" t="s">
        <v>62</v>
      </c>
      <c r="K868" s="2">
        <v>5</v>
      </c>
      <c r="L868" t="s">
        <v>727</v>
      </c>
      <c r="M868" t="s">
        <v>768</v>
      </c>
      <c r="N868" t="s">
        <v>199</v>
      </c>
      <c r="O868" t="s">
        <v>32</v>
      </c>
      <c r="P868" t="s">
        <v>33</v>
      </c>
      <c r="Q868" t="s">
        <v>34</v>
      </c>
      <c r="R868" s="1">
        <f t="shared" si="87"/>
        <v>40484</v>
      </c>
      <c r="T868" t="s">
        <v>34</v>
      </c>
      <c r="U868" s="2">
        <v>0</v>
      </c>
      <c r="V868" t="s">
        <v>200</v>
      </c>
      <c r="W868" t="s">
        <v>36</v>
      </c>
    </row>
    <row r="869" spans="1:23" ht="17.5" hidden="1" customHeight="1" x14ac:dyDescent="0.4">
      <c r="A869" s="2">
        <v>94549</v>
      </c>
      <c r="B869" s="1">
        <f t="shared" ref="B869:B900" si="88">DATE(2019,8,31)</f>
        <v>43708</v>
      </c>
      <c r="C869" t="s">
        <v>213</v>
      </c>
      <c r="D869" t="s">
        <v>24</v>
      </c>
      <c r="E869" t="s">
        <v>133</v>
      </c>
      <c r="F869" t="s">
        <v>111</v>
      </c>
      <c r="G869" t="s">
        <v>27</v>
      </c>
      <c r="H869" s="46">
        <v>0.08</v>
      </c>
      <c r="I869" s="46">
        <v>0</v>
      </c>
      <c r="J869" t="s">
        <v>62</v>
      </c>
      <c r="K869" s="2">
        <v>5</v>
      </c>
      <c r="L869" t="s">
        <v>727</v>
      </c>
      <c r="M869" t="s">
        <v>768</v>
      </c>
      <c r="N869" t="s">
        <v>199</v>
      </c>
      <c r="O869" t="s">
        <v>32</v>
      </c>
      <c r="P869" t="s">
        <v>46</v>
      </c>
      <c r="Q869" t="s">
        <v>34</v>
      </c>
      <c r="R869" s="1">
        <f t="shared" si="87"/>
        <v>40484</v>
      </c>
      <c r="T869" t="s">
        <v>34</v>
      </c>
      <c r="U869" s="2">
        <v>0</v>
      </c>
      <c r="V869" t="s">
        <v>200</v>
      </c>
      <c r="W869" t="s">
        <v>36</v>
      </c>
    </row>
    <row r="870" spans="1:23" ht="17.5" hidden="1" customHeight="1" x14ac:dyDescent="0.4">
      <c r="A870" s="2">
        <v>94549</v>
      </c>
      <c r="B870" s="1">
        <f t="shared" si="88"/>
        <v>43708</v>
      </c>
      <c r="C870" t="s">
        <v>204</v>
      </c>
      <c r="D870" t="s">
        <v>24</v>
      </c>
      <c r="E870" t="s">
        <v>205</v>
      </c>
      <c r="F870" t="s">
        <v>111</v>
      </c>
      <c r="G870" t="s">
        <v>141</v>
      </c>
      <c r="H870" s="46">
        <v>4.01</v>
      </c>
      <c r="I870" s="46">
        <v>0</v>
      </c>
      <c r="J870" t="s">
        <v>62</v>
      </c>
      <c r="K870" s="2">
        <v>5</v>
      </c>
      <c r="L870" t="s">
        <v>727</v>
      </c>
      <c r="M870" t="s">
        <v>768</v>
      </c>
      <c r="N870" t="s">
        <v>199</v>
      </c>
      <c r="O870" t="s">
        <v>32</v>
      </c>
      <c r="P870" t="s">
        <v>33</v>
      </c>
      <c r="Q870" t="s">
        <v>34</v>
      </c>
      <c r="R870" s="1">
        <f t="shared" si="87"/>
        <v>40484</v>
      </c>
      <c r="T870" t="s">
        <v>34</v>
      </c>
      <c r="U870" s="2">
        <v>0</v>
      </c>
      <c r="V870" t="s">
        <v>200</v>
      </c>
      <c r="W870" t="s">
        <v>36</v>
      </c>
    </row>
    <row r="871" spans="1:23" ht="17.5" hidden="1" customHeight="1" x14ac:dyDescent="0.4">
      <c r="A871" s="2">
        <v>94549</v>
      </c>
      <c r="B871" s="1">
        <f t="shared" si="88"/>
        <v>43708</v>
      </c>
      <c r="C871" t="s">
        <v>204</v>
      </c>
      <c r="D871" t="s">
        <v>24</v>
      </c>
      <c r="E871" t="s">
        <v>205</v>
      </c>
      <c r="F871" t="s">
        <v>111</v>
      </c>
      <c r="G871" t="s">
        <v>141</v>
      </c>
      <c r="H871" s="46">
        <v>4.01</v>
      </c>
      <c r="I871" s="46">
        <v>0</v>
      </c>
      <c r="J871" t="s">
        <v>62</v>
      </c>
      <c r="K871" s="2">
        <v>5</v>
      </c>
      <c r="L871" t="s">
        <v>727</v>
      </c>
      <c r="M871" t="s">
        <v>768</v>
      </c>
      <c r="N871" t="s">
        <v>199</v>
      </c>
      <c r="O871" t="s">
        <v>32</v>
      </c>
      <c r="P871" t="s">
        <v>33</v>
      </c>
      <c r="Q871" t="s">
        <v>34</v>
      </c>
      <c r="R871" s="1">
        <f t="shared" si="87"/>
        <v>40484</v>
      </c>
      <c r="T871" t="s">
        <v>34</v>
      </c>
      <c r="U871" s="2">
        <v>0</v>
      </c>
      <c r="V871" t="s">
        <v>200</v>
      </c>
      <c r="W871" t="s">
        <v>36</v>
      </c>
    </row>
    <row r="872" spans="1:23" ht="17.5" hidden="1" customHeight="1" x14ac:dyDescent="0.4">
      <c r="A872" s="2">
        <v>94549</v>
      </c>
      <c r="B872" s="1">
        <f t="shared" si="88"/>
        <v>43708</v>
      </c>
      <c r="C872" t="s">
        <v>204</v>
      </c>
      <c r="D872" t="s">
        <v>24</v>
      </c>
      <c r="E872" t="s">
        <v>205</v>
      </c>
      <c r="F872" t="s">
        <v>111</v>
      </c>
      <c r="G872" t="s">
        <v>141</v>
      </c>
      <c r="H872" s="46">
        <v>4.01</v>
      </c>
      <c r="I872" s="46">
        <v>0</v>
      </c>
      <c r="J872" t="s">
        <v>62</v>
      </c>
      <c r="K872" s="2">
        <v>5</v>
      </c>
      <c r="L872" t="s">
        <v>727</v>
      </c>
      <c r="M872" t="s">
        <v>768</v>
      </c>
      <c r="N872" t="s">
        <v>199</v>
      </c>
      <c r="O872" t="s">
        <v>32</v>
      </c>
      <c r="P872" t="s">
        <v>33</v>
      </c>
      <c r="Q872" t="s">
        <v>34</v>
      </c>
      <c r="R872" s="1">
        <f t="shared" si="87"/>
        <v>40484</v>
      </c>
      <c r="T872" t="s">
        <v>34</v>
      </c>
      <c r="U872" s="2">
        <v>0</v>
      </c>
      <c r="V872" t="s">
        <v>200</v>
      </c>
      <c r="W872" t="s">
        <v>36</v>
      </c>
    </row>
    <row r="873" spans="1:23" ht="17.5" hidden="1" customHeight="1" x14ac:dyDescent="0.4">
      <c r="A873" s="2">
        <v>94549</v>
      </c>
      <c r="B873" s="1">
        <f t="shared" si="88"/>
        <v>43708</v>
      </c>
      <c r="C873" t="s">
        <v>204</v>
      </c>
      <c r="D873" t="s">
        <v>24</v>
      </c>
      <c r="E873" t="s">
        <v>205</v>
      </c>
      <c r="F873" t="s">
        <v>111</v>
      </c>
      <c r="G873" t="s">
        <v>141</v>
      </c>
      <c r="H873" s="46">
        <v>4.01</v>
      </c>
      <c r="I873" s="46">
        <v>0</v>
      </c>
      <c r="J873" t="s">
        <v>62</v>
      </c>
      <c r="K873" s="2">
        <v>5</v>
      </c>
      <c r="L873" t="s">
        <v>727</v>
      </c>
      <c r="M873" t="s">
        <v>768</v>
      </c>
      <c r="N873" t="s">
        <v>199</v>
      </c>
      <c r="O873" t="s">
        <v>32</v>
      </c>
      <c r="P873" t="s">
        <v>33</v>
      </c>
      <c r="Q873" t="s">
        <v>34</v>
      </c>
      <c r="R873" s="1">
        <f t="shared" si="87"/>
        <v>40484</v>
      </c>
      <c r="T873" t="s">
        <v>34</v>
      </c>
      <c r="U873" s="2">
        <v>0</v>
      </c>
      <c r="V873" t="s">
        <v>200</v>
      </c>
      <c r="W873" t="s">
        <v>36</v>
      </c>
    </row>
    <row r="874" spans="1:23" ht="17.5" hidden="1" customHeight="1" x14ac:dyDescent="0.4">
      <c r="A874" s="2">
        <v>94549</v>
      </c>
      <c r="B874" s="1">
        <f t="shared" si="88"/>
        <v>43708</v>
      </c>
      <c r="C874" t="s">
        <v>204</v>
      </c>
      <c r="D874" t="s">
        <v>24</v>
      </c>
      <c r="E874" t="s">
        <v>205</v>
      </c>
      <c r="F874" t="s">
        <v>111</v>
      </c>
      <c r="G874" t="s">
        <v>141</v>
      </c>
      <c r="H874" s="46">
        <v>10.41</v>
      </c>
      <c r="I874" s="46">
        <v>0</v>
      </c>
      <c r="J874" t="s">
        <v>62</v>
      </c>
      <c r="K874" s="2">
        <v>5</v>
      </c>
      <c r="L874" t="s">
        <v>727</v>
      </c>
      <c r="M874" t="s">
        <v>768</v>
      </c>
      <c r="N874" t="s">
        <v>199</v>
      </c>
      <c r="O874" t="s">
        <v>32</v>
      </c>
      <c r="P874" t="s">
        <v>33</v>
      </c>
      <c r="Q874" t="s">
        <v>34</v>
      </c>
      <c r="R874" s="1">
        <f t="shared" si="87"/>
        <v>40484</v>
      </c>
      <c r="T874" t="s">
        <v>34</v>
      </c>
      <c r="U874" s="2">
        <v>0</v>
      </c>
      <c r="V874" t="s">
        <v>200</v>
      </c>
      <c r="W874" t="s">
        <v>36</v>
      </c>
    </row>
    <row r="875" spans="1:23" ht="17.5" hidden="1" customHeight="1" x14ac:dyDescent="0.4">
      <c r="A875" s="2">
        <v>94549</v>
      </c>
      <c r="B875" s="1">
        <f t="shared" si="88"/>
        <v>43708</v>
      </c>
      <c r="C875" t="s">
        <v>204</v>
      </c>
      <c r="D875" t="s">
        <v>24</v>
      </c>
      <c r="E875" t="s">
        <v>205</v>
      </c>
      <c r="F875" t="s">
        <v>111</v>
      </c>
      <c r="G875" t="s">
        <v>141</v>
      </c>
      <c r="H875" s="46">
        <v>0.08</v>
      </c>
      <c r="I875" s="46">
        <v>0</v>
      </c>
      <c r="J875" t="s">
        <v>62</v>
      </c>
      <c r="K875" s="2">
        <v>5</v>
      </c>
      <c r="L875" t="s">
        <v>727</v>
      </c>
      <c r="M875" t="s">
        <v>768</v>
      </c>
      <c r="N875" t="s">
        <v>199</v>
      </c>
      <c r="O875" t="s">
        <v>32</v>
      </c>
      <c r="P875" t="s">
        <v>46</v>
      </c>
      <c r="Q875" t="s">
        <v>34</v>
      </c>
      <c r="R875" s="1">
        <f t="shared" si="87"/>
        <v>40484</v>
      </c>
      <c r="T875" t="s">
        <v>34</v>
      </c>
      <c r="U875" s="2">
        <v>0</v>
      </c>
      <c r="V875" t="s">
        <v>200</v>
      </c>
      <c r="W875" t="s">
        <v>36</v>
      </c>
    </row>
    <row r="876" spans="1:23" ht="17.5" hidden="1" customHeight="1" x14ac:dyDescent="0.4">
      <c r="A876" s="2">
        <v>94549</v>
      </c>
      <c r="B876" s="1">
        <f t="shared" si="88"/>
        <v>43708</v>
      </c>
      <c r="C876" t="s">
        <v>204</v>
      </c>
      <c r="D876" t="s">
        <v>24</v>
      </c>
      <c r="E876" t="s">
        <v>205</v>
      </c>
      <c r="F876" t="s">
        <v>111</v>
      </c>
      <c r="G876" t="s">
        <v>141</v>
      </c>
      <c r="H876" s="46">
        <v>0.08</v>
      </c>
      <c r="I876" s="46">
        <v>0</v>
      </c>
      <c r="J876" t="s">
        <v>62</v>
      </c>
      <c r="K876" s="2">
        <v>5</v>
      </c>
      <c r="L876" t="s">
        <v>727</v>
      </c>
      <c r="M876" t="s">
        <v>768</v>
      </c>
      <c r="N876" t="s">
        <v>199</v>
      </c>
      <c r="O876" t="s">
        <v>32</v>
      </c>
      <c r="P876" t="s">
        <v>46</v>
      </c>
      <c r="Q876" t="s">
        <v>34</v>
      </c>
      <c r="R876" s="1">
        <f t="shared" si="87"/>
        <v>40484</v>
      </c>
      <c r="T876" t="s">
        <v>34</v>
      </c>
      <c r="U876" s="2">
        <v>0</v>
      </c>
      <c r="V876" t="s">
        <v>200</v>
      </c>
      <c r="W876" t="s">
        <v>36</v>
      </c>
    </row>
    <row r="877" spans="1:23" ht="17.5" hidden="1" customHeight="1" x14ac:dyDescent="0.4">
      <c r="A877" s="2">
        <v>94549</v>
      </c>
      <c r="B877" s="1">
        <f t="shared" si="88"/>
        <v>43708</v>
      </c>
      <c r="C877" t="s">
        <v>204</v>
      </c>
      <c r="D877" t="s">
        <v>24</v>
      </c>
      <c r="E877" t="s">
        <v>205</v>
      </c>
      <c r="F877" t="s">
        <v>111</v>
      </c>
      <c r="G877" t="s">
        <v>141</v>
      </c>
      <c r="H877" s="46">
        <v>0.08</v>
      </c>
      <c r="I877" s="46">
        <v>0</v>
      </c>
      <c r="J877" t="s">
        <v>62</v>
      </c>
      <c r="K877" s="2">
        <v>5</v>
      </c>
      <c r="L877" t="s">
        <v>727</v>
      </c>
      <c r="M877" t="s">
        <v>768</v>
      </c>
      <c r="N877" t="s">
        <v>199</v>
      </c>
      <c r="O877" t="s">
        <v>32</v>
      </c>
      <c r="P877" t="s">
        <v>46</v>
      </c>
      <c r="Q877" t="s">
        <v>34</v>
      </c>
      <c r="R877" s="1">
        <f t="shared" si="87"/>
        <v>40484</v>
      </c>
      <c r="T877" t="s">
        <v>34</v>
      </c>
      <c r="U877" s="2">
        <v>0</v>
      </c>
      <c r="V877" t="s">
        <v>200</v>
      </c>
      <c r="W877" t="s">
        <v>36</v>
      </c>
    </row>
    <row r="878" spans="1:23" ht="17.5" hidden="1" customHeight="1" x14ac:dyDescent="0.4">
      <c r="A878" s="2">
        <v>94549</v>
      </c>
      <c r="B878" s="1">
        <f t="shared" si="88"/>
        <v>43708</v>
      </c>
      <c r="C878" t="s">
        <v>204</v>
      </c>
      <c r="D878" t="s">
        <v>24</v>
      </c>
      <c r="E878" t="s">
        <v>205</v>
      </c>
      <c r="F878" t="s">
        <v>111</v>
      </c>
      <c r="G878" t="s">
        <v>141</v>
      </c>
      <c r="H878" s="46">
        <v>0.2</v>
      </c>
      <c r="I878" s="46">
        <v>0</v>
      </c>
      <c r="J878" t="s">
        <v>62</v>
      </c>
      <c r="K878" s="2">
        <v>5</v>
      </c>
      <c r="L878" t="s">
        <v>727</v>
      </c>
      <c r="M878" t="s">
        <v>768</v>
      </c>
      <c r="N878" t="s">
        <v>199</v>
      </c>
      <c r="O878" t="s">
        <v>32</v>
      </c>
      <c r="P878" t="s">
        <v>46</v>
      </c>
      <c r="Q878" t="s">
        <v>34</v>
      </c>
      <c r="R878" s="1">
        <f t="shared" si="87"/>
        <v>40484</v>
      </c>
      <c r="T878" t="s">
        <v>34</v>
      </c>
      <c r="U878" s="2">
        <v>0</v>
      </c>
      <c r="V878" t="s">
        <v>200</v>
      </c>
      <c r="W878" t="s">
        <v>36</v>
      </c>
    </row>
    <row r="879" spans="1:23" ht="17.5" hidden="1" customHeight="1" x14ac:dyDescent="0.4">
      <c r="A879" s="2">
        <v>94549</v>
      </c>
      <c r="B879" s="1">
        <f t="shared" si="88"/>
        <v>43708</v>
      </c>
      <c r="C879" t="s">
        <v>394</v>
      </c>
      <c r="D879" t="s">
        <v>24</v>
      </c>
      <c r="E879" t="s">
        <v>347</v>
      </c>
      <c r="F879" t="s">
        <v>111</v>
      </c>
      <c r="G879" t="s">
        <v>348</v>
      </c>
      <c r="H879" s="46">
        <v>4.4400000000000004</v>
      </c>
      <c r="I879" s="46">
        <v>0</v>
      </c>
      <c r="J879" t="s">
        <v>62</v>
      </c>
      <c r="K879" s="2">
        <v>5</v>
      </c>
      <c r="L879" t="s">
        <v>727</v>
      </c>
      <c r="M879" t="s">
        <v>768</v>
      </c>
      <c r="N879" t="s">
        <v>199</v>
      </c>
      <c r="O879" t="s">
        <v>32</v>
      </c>
      <c r="P879" t="s">
        <v>33</v>
      </c>
      <c r="Q879" t="s">
        <v>34</v>
      </c>
      <c r="R879" s="1">
        <f t="shared" ref="R879:R886" si="89">DATE(2013,7,29)</f>
        <v>41484</v>
      </c>
      <c r="T879" t="s">
        <v>34</v>
      </c>
      <c r="U879" s="2">
        <v>0</v>
      </c>
      <c r="V879" t="s">
        <v>200</v>
      </c>
      <c r="W879" t="s">
        <v>36</v>
      </c>
    </row>
    <row r="880" spans="1:23" ht="17.5" hidden="1" customHeight="1" x14ac:dyDescent="0.4">
      <c r="A880" s="2">
        <v>94549</v>
      </c>
      <c r="B880" s="1">
        <f t="shared" si="88"/>
        <v>43708</v>
      </c>
      <c r="C880" t="s">
        <v>394</v>
      </c>
      <c r="D880" t="s">
        <v>24</v>
      </c>
      <c r="E880" t="s">
        <v>347</v>
      </c>
      <c r="F880" t="s">
        <v>111</v>
      </c>
      <c r="G880" t="s">
        <v>348</v>
      </c>
      <c r="H880" s="46">
        <v>5.89</v>
      </c>
      <c r="I880" s="46">
        <v>0</v>
      </c>
      <c r="J880" t="s">
        <v>62</v>
      </c>
      <c r="K880" s="2">
        <v>5</v>
      </c>
      <c r="L880" t="s">
        <v>727</v>
      </c>
      <c r="M880" t="s">
        <v>768</v>
      </c>
      <c r="N880" t="s">
        <v>199</v>
      </c>
      <c r="O880" t="s">
        <v>32</v>
      </c>
      <c r="P880" t="s">
        <v>33</v>
      </c>
      <c r="Q880" t="s">
        <v>34</v>
      </c>
      <c r="R880" s="1">
        <f t="shared" si="89"/>
        <v>41484</v>
      </c>
      <c r="T880" t="s">
        <v>34</v>
      </c>
      <c r="U880" s="2">
        <v>0</v>
      </c>
      <c r="V880" t="s">
        <v>200</v>
      </c>
      <c r="W880" t="s">
        <v>36</v>
      </c>
    </row>
    <row r="881" spans="1:23" ht="17.5" hidden="1" customHeight="1" x14ac:dyDescent="0.4">
      <c r="A881" s="2">
        <v>94549</v>
      </c>
      <c r="B881" s="1">
        <f t="shared" si="88"/>
        <v>43708</v>
      </c>
      <c r="C881" t="s">
        <v>394</v>
      </c>
      <c r="D881" t="s">
        <v>24</v>
      </c>
      <c r="E881" t="s">
        <v>347</v>
      </c>
      <c r="F881" t="s">
        <v>111</v>
      </c>
      <c r="G881" t="s">
        <v>348</v>
      </c>
      <c r="H881" s="46">
        <v>11.22</v>
      </c>
      <c r="I881" s="46">
        <v>0</v>
      </c>
      <c r="J881" t="s">
        <v>62</v>
      </c>
      <c r="K881" s="2">
        <v>5</v>
      </c>
      <c r="L881" t="s">
        <v>727</v>
      </c>
      <c r="M881" t="s">
        <v>768</v>
      </c>
      <c r="N881" t="s">
        <v>199</v>
      </c>
      <c r="O881" t="s">
        <v>32</v>
      </c>
      <c r="P881" t="s">
        <v>33</v>
      </c>
      <c r="Q881" t="s">
        <v>34</v>
      </c>
      <c r="R881" s="1">
        <f t="shared" si="89"/>
        <v>41484</v>
      </c>
      <c r="T881" t="s">
        <v>34</v>
      </c>
      <c r="U881" s="2">
        <v>0</v>
      </c>
      <c r="V881" t="s">
        <v>200</v>
      </c>
      <c r="W881" t="s">
        <v>36</v>
      </c>
    </row>
    <row r="882" spans="1:23" ht="17.5" hidden="1" customHeight="1" x14ac:dyDescent="0.4">
      <c r="A882" s="2">
        <v>94549</v>
      </c>
      <c r="B882" s="1">
        <f t="shared" si="88"/>
        <v>43708</v>
      </c>
      <c r="C882" t="s">
        <v>394</v>
      </c>
      <c r="D882" t="s">
        <v>24</v>
      </c>
      <c r="E882" t="s">
        <v>347</v>
      </c>
      <c r="F882" t="s">
        <v>111</v>
      </c>
      <c r="G882" t="s">
        <v>348</v>
      </c>
      <c r="H882" s="46">
        <v>4.01</v>
      </c>
      <c r="I882" s="46">
        <v>0</v>
      </c>
      <c r="J882" t="s">
        <v>62</v>
      </c>
      <c r="K882" s="2">
        <v>5</v>
      </c>
      <c r="L882" t="s">
        <v>727</v>
      </c>
      <c r="M882" t="s">
        <v>768</v>
      </c>
      <c r="N882" t="s">
        <v>199</v>
      </c>
      <c r="O882" t="s">
        <v>32</v>
      </c>
      <c r="P882" t="s">
        <v>33</v>
      </c>
      <c r="Q882" t="s">
        <v>34</v>
      </c>
      <c r="R882" s="1">
        <f t="shared" si="89"/>
        <v>41484</v>
      </c>
      <c r="T882" t="s">
        <v>34</v>
      </c>
      <c r="U882" s="2">
        <v>0</v>
      </c>
      <c r="V882" t="s">
        <v>200</v>
      </c>
      <c r="W882" t="s">
        <v>36</v>
      </c>
    </row>
    <row r="883" spans="1:23" ht="17.5" hidden="1" customHeight="1" x14ac:dyDescent="0.4">
      <c r="A883" s="2">
        <v>94549</v>
      </c>
      <c r="B883" s="1">
        <f t="shared" si="88"/>
        <v>43708</v>
      </c>
      <c r="C883" t="s">
        <v>394</v>
      </c>
      <c r="D883" t="s">
        <v>24</v>
      </c>
      <c r="E883" t="s">
        <v>347</v>
      </c>
      <c r="F883" t="s">
        <v>111</v>
      </c>
      <c r="G883" t="s">
        <v>348</v>
      </c>
      <c r="H883" s="46">
        <v>0.08</v>
      </c>
      <c r="I883" s="46">
        <v>0</v>
      </c>
      <c r="J883" t="s">
        <v>62</v>
      </c>
      <c r="K883" s="2">
        <v>5</v>
      </c>
      <c r="L883" t="s">
        <v>727</v>
      </c>
      <c r="M883" t="s">
        <v>768</v>
      </c>
      <c r="N883" t="s">
        <v>199</v>
      </c>
      <c r="O883" t="s">
        <v>32</v>
      </c>
      <c r="P883" t="s">
        <v>46</v>
      </c>
      <c r="Q883" t="s">
        <v>34</v>
      </c>
      <c r="R883" s="1">
        <f t="shared" si="89"/>
        <v>41484</v>
      </c>
      <c r="T883" t="s">
        <v>34</v>
      </c>
      <c r="U883" s="2">
        <v>0</v>
      </c>
      <c r="V883" t="s">
        <v>200</v>
      </c>
      <c r="W883" t="s">
        <v>36</v>
      </c>
    </row>
    <row r="884" spans="1:23" ht="17.5" hidden="1" customHeight="1" x14ac:dyDescent="0.4">
      <c r="A884" s="2">
        <v>94549</v>
      </c>
      <c r="B884" s="1">
        <f t="shared" si="88"/>
        <v>43708</v>
      </c>
      <c r="C884" t="s">
        <v>394</v>
      </c>
      <c r="D884" t="s">
        <v>24</v>
      </c>
      <c r="E884" t="s">
        <v>347</v>
      </c>
      <c r="F884" t="s">
        <v>111</v>
      </c>
      <c r="G884" t="s">
        <v>348</v>
      </c>
      <c r="H884" s="46">
        <v>0.11</v>
      </c>
      <c r="I884" s="46">
        <v>0</v>
      </c>
      <c r="J884" t="s">
        <v>62</v>
      </c>
      <c r="K884" s="2">
        <v>5</v>
      </c>
      <c r="L884" t="s">
        <v>727</v>
      </c>
      <c r="M884" t="s">
        <v>768</v>
      </c>
      <c r="N884" t="s">
        <v>199</v>
      </c>
      <c r="O884" t="s">
        <v>32</v>
      </c>
      <c r="P884" t="s">
        <v>46</v>
      </c>
      <c r="Q884" t="s">
        <v>34</v>
      </c>
      <c r="R884" s="1">
        <f t="shared" si="89"/>
        <v>41484</v>
      </c>
      <c r="T884" t="s">
        <v>34</v>
      </c>
      <c r="U884" s="2">
        <v>0</v>
      </c>
      <c r="V884" t="s">
        <v>200</v>
      </c>
      <c r="W884" t="s">
        <v>36</v>
      </c>
    </row>
    <row r="885" spans="1:23" ht="17.5" hidden="1" customHeight="1" x14ac:dyDescent="0.4">
      <c r="A885" s="2">
        <v>94549</v>
      </c>
      <c r="B885" s="1">
        <f t="shared" si="88"/>
        <v>43708</v>
      </c>
      <c r="C885" t="s">
        <v>394</v>
      </c>
      <c r="D885" t="s">
        <v>24</v>
      </c>
      <c r="E885" t="s">
        <v>347</v>
      </c>
      <c r="F885" t="s">
        <v>111</v>
      </c>
      <c r="G885" t="s">
        <v>348</v>
      </c>
      <c r="H885" s="46">
        <v>0.21</v>
      </c>
      <c r="I885" s="46">
        <v>0</v>
      </c>
      <c r="J885" t="s">
        <v>62</v>
      </c>
      <c r="K885" s="2">
        <v>5</v>
      </c>
      <c r="L885" t="s">
        <v>727</v>
      </c>
      <c r="M885" t="s">
        <v>768</v>
      </c>
      <c r="N885" t="s">
        <v>199</v>
      </c>
      <c r="O885" t="s">
        <v>32</v>
      </c>
      <c r="P885" t="s">
        <v>46</v>
      </c>
      <c r="Q885" t="s">
        <v>34</v>
      </c>
      <c r="R885" s="1">
        <f t="shared" si="89"/>
        <v>41484</v>
      </c>
      <c r="T885" t="s">
        <v>34</v>
      </c>
      <c r="U885" s="2">
        <v>0</v>
      </c>
      <c r="V885" t="s">
        <v>200</v>
      </c>
      <c r="W885" t="s">
        <v>36</v>
      </c>
    </row>
    <row r="886" spans="1:23" ht="17.5" hidden="1" customHeight="1" x14ac:dyDescent="0.4">
      <c r="A886" s="2">
        <v>94549</v>
      </c>
      <c r="B886" s="1">
        <f t="shared" si="88"/>
        <v>43708</v>
      </c>
      <c r="C886" t="s">
        <v>394</v>
      </c>
      <c r="D886" t="s">
        <v>24</v>
      </c>
      <c r="E886" t="s">
        <v>347</v>
      </c>
      <c r="F886" t="s">
        <v>111</v>
      </c>
      <c r="G886" t="s">
        <v>348</v>
      </c>
      <c r="H886" s="46">
        <v>0.08</v>
      </c>
      <c r="I886" s="46">
        <v>0</v>
      </c>
      <c r="J886" t="s">
        <v>62</v>
      </c>
      <c r="K886" s="2">
        <v>5</v>
      </c>
      <c r="L886" t="s">
        <v>727</v>
      </c>
      <c r="M886" t="s">
        <v>768</v>
      </c>
      <c r="N886" t="s">
        <v>199</v>
      </c>
      <c r="O886" t="s">
        <v>32</v>
      </c>
      <c r="P886" t="s">
        <v>46</v>
      </c>
      <c r="Q886" t="s">
        <v>34</v>
      </c>
      <c r="R886" s="1">
        <f t="shared" si="89"/>
        <v>41484</v>
      </c>
      <c r="T886" t="s">
        <v>34</v>
      </c>
      <c r="U886" s="2">
        <v>0</v>
      </c>
      <c r="V886" t="s">
        <v>200</v>
      </c>
      <c r="W886" t="s">
        <v>36</v>
      </c>
    </row>
    <row r="887" spans="1:23" ht="17.5" hidden="1" customHeight="1" x14ac:dyDescent="0.4">
      <c r="A887" s="2">
        <v>94557</v>
      </c>
      <c r="B887" s="1">
        <f t="shared" si="88"/>
        <v>43708</v>
      </c>
      <c r="C887" t="s">
        <v>563</v>
      </c>
      <c r="D887" t="s">
        <v>24</v>
      </c>
      <c r="E887" t="s">
        <v>398</v>
      </c>
      <c r="F887" t="s">
        <v>111</v>
      </c>
      <c r="G887" t="s">
        <v>68</v>
      </c>
      <c r="H887" s="46">
        <v>3.17</v>
      </c>
      <c r="I887" s="46">
        <v>0</v>
      </c>
      <c r="J887" t="s">
        <v>62</v>
      </c>
      <c r="K887" s="2">
        <v>5</v>
      </c>
      <c r="L887" t="s">
        <v>727</v>
      </c>
      <c r="M887" t="s">
        <v>769</v>
      </c>
      <c r="N887" t="s">
        <v>566</v>
      </c>
      <c r="O887" t="s">
        <v>32</v>
      </c>
      <c r="P887" t="s">
        <v>33</v>
      </c>
      <c r="Q887" t="s">
        <v>34</v>
      </c>
      <c r="R887" s="1">
        <f t="shared" ref="R887:R915" si="90">DATE(2010,11,2)</f>
        <v>40484</v>
      </c>
      <c r="T887" t="s">
        <v>34</v>
      </c>
      <c r="U887" s="2">
        <v>0</v>
      </c>
      <c r="V887" t="s">
        <v>567</v>
      </c>
      <c r="W887" t="s">
        <v>36</v>
      </c>
    </row>
    <row r="888" spans="1:23" ht="17.5" hidden="1" customHeight="1" x14ac:dyDescent="0.4">
      <c r="A888" s="2">
        <v>94557</v>
      </c>
      <c r="B888" s="1">
        <f t="shared" si="88"/>
        <v>43708</v>
      </c>
      <c r="C888" t="s">
        <v>563</v>
      </c>
      <c r="D888" t="s">
        <v>24</v>
      </c>
      <c r="E888" t="s">
        <v>398</v>
      </c>
      <c r="F888" t="s">
        <v>111</v>
      </c>
      <c r="G888" t="s">
        <v>68</v>
      </c>
      <c r="H888" s="46">
        <v>0.06</v>
      </c>
      <c r="I888" s="46">
        <v>0</v>
      </c>
      <c r="J888" t="s">
        <v>62</v>
      </c>
      <c r="K888" s="2">
        <v>5</v>
      </c>
      <c r="L888" t="s">
        <v>727</v>
      </c>
      <c r="M888" t="s">
        <v>769</v>
      </c>
      <c r="N888" t="s">
        <v>566</v>
      </c>
      <c r="O888" t="s">
        <v>32</v>
      </c>
      <c r="P888" t="s">
        <v>46</v>
      </c>
      <c r="Q888" t="s">
        <v>34</v>
      </c>
      <c r="R888" s="1">
        <f t="shared" si="90"/>
        <v>40484</v>
      </c>
      <c r="T888" t="s">
        <v>34</v>
      </c>
      <c r="U888" s="2">
        <v>0</v>
      </c>
      <c r="V888" t="s">
        <v>567</v>
      </c>
      <c r="W888" t="s">
        <v>36</v>
      </c>
    </row>
    <row r="889" spans="1:23" ht="17.5" hidden="1" customHeight="1" x14ac:dyDescent="0.4">
      <c r="A889" s="2">
        <v>94557</v>
      </c>
      <c r="B889" s="1">
        <f t="shared" si="88"/>
        <v>43708</v>
      </c>
      <c r="C889" t="s">
        <v>568</v>
      </c>
      <c r="D889" t="s">
        <v>24</v>
      </c>
      <c r="E889" t="s">
        <v>341</v>
      </c>
      <c r="F889" t="s">
        <v>111</v>
      </c>
      <c r="G889" t="s">
        <v>68</v>
      </c>
      <c r="H889" s="46">
        <v>3.16</v>
      </c>
      <c r="I889" s="46">
        <v>0</v>
      </c>
      <c r="J889" t="s">
        <v>62</v>
      </c>
      <c r="K889" s="2">
        <v>5</v>
      </c>
      <c r="L889" t="s">
        <v>727</v>
      </c>
      <c r="M889" t="s">
        <v>769</v>
      </c>
      <c r="N889" t="s">
        <v>566</v>
      </c>
      <c r="O889" t="s">
        <v>32</v>
      </c>
      <c r="P889" t="s">
        <v>33</v>
      </c>
      <c r="Q889" t="s">
        <v>34</v>
      </c>
      <c r="R889" s="1">
        <f t="shared" si="90"/>
        <v>40484</v>
      </c>
      <c r="T889" t="s">
        <v>34</v>
      </c>
      <c r="U889" s="2">
        <v>0</v>
      </c>
      <c r="V889" t="s">
        <v>567</v>
      </c>
      <c r="W889" t="s">
        <v>36</v>
      </c>
    </row>
    <row r="890" spans="1:23" ht="17.5" hidden="1" customHeight="1" x14ac:dyDescent="0.4">
      <c r="A890" s="2">
        <v>94557</v>
      </c>
      <c r="B890" s="1">
        <f t="shared" si="88"/>
        <v>43708</v>
      </c>
      <c r="C890" t="s">
        <v>568</v>
      </c>
      <c r="D890" t="s">
        <v>24</v>
      </c>
      <c r="E890" t="s">
        <v>341</v>
      </c>
      <c r="F890" t="s">
        <v>111</v>
      </c>
      <c r="G890" t="s">
        <v>68</v>
      </c>
      <c r="H890" s="46">
        <v>0.06</v>
      </c>
      <c r="I890" s="46">
        <v>0</v>
      </c>
      <c r="J890" t="s">
        <v>62</v>
      </c>
      <c r="K890" s="2">
        <v>5</v>
      </c>
      <c r="L890" t="s">
        <v>727</v>
      </c>
      <c r="M890" t="s">
        <v>769</v>
      </c>
      <c r="N890" t="s">
        <v>566</v>
      </c>
      <c r="O890" t="s">
        <v>32</v>
      </c>
      <c r="P890" t="s">
        <v>46</v>
      </c>
      <c r="Q890" t="s">
        <v>34</v>
      </c>
      <c r="R890" s="1">
        <f t="shared" si="90"/>
        <v>40484</v>
      </c>
      <c r="T890" t="s">
        <v>34</v>
      </c>
      <c r="U890" s="2">
        <v>0</v>
      </c>
      <c r="V890" t="s">
        <v>567</v>
      </c>
      <c r="W890" t="s">
        <v>36</v>
      </c>
    </row>
    <row r="891" spans="1:23" ht="17.5" hidden="1" customHeight="1" x14ac:dyDescent="0.4">
      <c r="A891" s="2">
        <v>94557</v>
      </c>
      <c r="B891" s="1">
        <f t="shared" si="88"/>
        <v>43708</v>
      </c>
      <c r="C891" t="s">
        <v>770</v>
      </c>
      <c r="D891" t="s">
        <v>24</v>
      </c>
      <c r="E891" t="s">
        <v>161</v>
      </c>
      <c r="F891" t="s">
        <v>111</v>
      </c>
      <c r="G891" t="s">
        <v>68</v>
      </c>
      <c r="H891" s="46">
        <v>3.17</v>
      </c>
      <c r="I891" s="46">
        <v>0</v>
      </c>
      <c r="J891" t="s">
        <v>62</v>
      </c>
      <c r="K891" s="2">
        <v>5</v>
      </c>
      <c r="L891" t="s">
        <v>727</v>
      </c>
      <c r="M891" t="s">
        <v>769</v>
      </c>
      <c r="N891" t="s">
        <v>566</v>
      </c>
      <c r="O891" t="s">
        <v>32</v>
      </c>
      <c r="P891" t="s">
        <v>33</v>
      </c>
      <c r="Q891" t="s">
        <v>34</v>
      </c>
      <c r="R891" s="1">
        <f t="shared" si="90"/>
        <v>40484</v>
      </c>
      <c r="T891" t="s">
        <v>34</v>
      </c>
      <c r="U891" s="2">
        <v>0</v>
      </c>
      <c r="V891" t="s">
        <v>567</v>
      </c>
      <c r="W891" t="s">
        <v>36</v>
      </c>
    </row>
    <row r="892" spans="1:23" ht="17.5" hidden="1" customHeight="1" x14ac:dyDescent="0.4">
      <c r="A892" s="2">
        <v>94557</v>
      </c>
      <c r="B892" s="1">
        <f t="shared" si="88"/>
        <v>43708</v>
      </c>
      <c r="C892" t="s">
        <v>770</v>
      </c>
      <c r="D892" t="s">
        <v>24</v>
      </c>
      <c r="E892" t="s">
        <v>161</v>
      </c>
      <c r="F892" t="s">
        <v>111</v>
      </c>
      <c r="G892" t="s">
        <v>68</v>
      </c>
      <c r="H892" s="46">
        <v>0.06</v>
      </c>
      <c r="I892" s="46">
        <v>0</v>
      </c>
      <c r="J892" t="s">
        <v>62</v>
      </c>
      <c r="K892" s="2">
        <v>5</v>
      </c>
      <c r="L892" t="s">
        <v>727</v>
      </c>
      <c r="M892" t="s">
        <v>769</v>
      </c>
      <c r="N892" t="s">
        <v>566</v>
      </c>
      <c r="O892" t="s">
        <v>32</v>
      </c>
      <c r="P892" t="s">
        <v>46</v>
      </c>
      <c r="Q892" t="s">
        <v>34</v>
      </c>
      <c r="R892" s="1">
        <f t="shared" si="90"/>
        <v>40484</v>
      </c>
      <c r="T892" t="s">
        <v>34</v>
      </c>
      <c r="U892" s="2">
        <v>0</v>
      </c>
      <c r="V892" t="s">
        <v>567</v>
      </c>
      <c r="W892" t="s">
        <v>36</v>
      </c>
    </row>
    <row r="893" spans="1:23" ht="17.5" hidden="1" customHeight="1" x14ac:dyDescent="0.4">
      <c r="A893" s="2">
        <v>94615</v>
      </c>
      <c r="B893" s="1">
        <f t="shared" si="88"/>
        <v>43708</v>
      </c>
      <c r="C893" t="s">
        <v>408</v>
      </c>
      <c r="D893" t="s">
        <v>24</v>
      </c>
      <c r="E893" t="s">
        <v>48</v>
      </c>
      <c r="F893" t="s">
        <v>91</v>
      </c>
      <c r="G893" t="s">
        <v>49</v>
      </c>
      <c r="H893" s="46">
        <v>27.79</v>
      </c>
      <c r="I893" s="46">
        <v>0</v>
      </c>
      <c r="J893" t="s">
        <v>771</v>
      </c>
      <c r="K893" s="2">
        <v>5</v>
      </c>
      <c r="L893" t="s">
        <v>727</v>
      </c>
      <c r="M893" t="s">
        <v>772</v>
      </c>
      <c r="N893" t="s">
        <v>240</v>
      </c>
      <c r="O893" t="s">
        <v>32</v>
      </c>
      <c r="P893" t="s">
        <v>33</v>
      </c>
      <c r="Q893" t="s">
        <v>34</v>
      </c>
      <c r="R893" s="1">
        <f t="shared" si="90"/>
        <v>40484</v>
      </c>
      <c r="T893" t="s">
        <v>34</v>
      </c>
      <c r="U893" s="2">
        <v>0</v>
      </c>
      <c r="V893" t="s">
        <v>241</v>
      </c>
      <c r="W893" t="s">
        <v>36</v>
      </c>
    </row>
    <row r="894" spans="1:23" ht="17.5" hidden="1" customHeight="1" x14ac:dyDescent="0.4">
      <c r="A894" s="2">
        <v>94615</v>
      </c>
      <c r="B894" s="1">
        <f t="shared" si="88"/>
        <v>43708</v>
      </c>
      <c r="C894" t="s">
        <v>408</v>
      </c>
      <c r="D894" t="s">
        <v>24</v>
      </c>
      <c r="E894" t="s">
        <v>48</v>
      </c>
      <c r="F894" t="s">
        <v>91</v>
      </c>
      <c r="G894" t="s">
        <v>49</v>
      </c>
      <c r="H894" s="46">
        <v>0.52</v>
      </c>
      <c r="I894" s="46">
        <v>0</v>
      </c>
      <c r="J894" t="s">
        <v>771</v>
      </c>
      <c r="K894" s="2">
        <v>5</v>
      </c>
      <c r="L894" t="s">
        <v>727</v>
      </c>
      <c r="M894" t="s">
        <v>772</v>
      </c>
      <c r="N894" t="s">
        <v>240</v>
      </c>
      <c r="O894" t="s">
        <v>32</v>
      </c>
      <c r="P894" t="s">
        <v>46</v>
      </c>
      <c r="Q894" t="s">
        <v>34</v>
      </c>
      <c r="R894" s="1">
        <f t="shared" si="90"/>
        <v>40484</v>
      </c>
      <c r="T894" t="s">
        <v>34</v>
      </c>
      <c r="U894" s="2">
        <v>0</v>
      </c>
      <c r="V894" t="s">
        <v>241</v>
      </c>
      <c r="W894" t="s">
        <v>36</v>
      </c>
    </row>
    <row r="895" spans="1:23" ht="17.5" hidden="1" customHeight="1" x14ac:dyDescent="0.4">
      <c r="A895" s="2">
        <v>94615</v>
      </c>
      <c r="B895" s="1">
        <f t="shared" si="88"/>
        <v>43708</v>
      </c>
      <c r="C895" t="s">
        <v>163</v>
      </c>
      <c r="D895" t="s">
        <v>24</v>
      </c>
      <c r="E895" t="s">
        <v>38</v>
      </c>
      <c r="F895" t="s">
        <v>164</v>
      </c>
      <c r="G895" t="s">
        <v>40</v>
      </c>
      <c r="H895" s="46">
        <v>443.17</v>
      </c>
      <c r="I895" s="46">
        <v>0</v>
      </c>
      <c r="J895" t="s">
        <v>771</v>
      </c>
      <c r="K895" s="2">
        <v>5</v>
      </c>
      <c r="L895" t="s">
        <v>727</v>
      </c>
      <c r="M895" t="s">
        <v>772</v>
      </c>
      <c r="N895" t="s">
        <v>240</v>
      </c>
      <c r="O895" t="s">
        <v>32</v>
      </c>
      <c r="P895" t="s">
        <v>33</v>
      </c>
      <c r="Q895" t="s">
        <v>34</v>
      </c>
      <c r="R895" s="1">
        <f t="shared" si="90"/>
        <v>40484</v>
      </c>
      <c r="T895" t="s">
        <v>34</v>
      </c>
      <c r="U895" s="2">
        <v>0</v>
      </c>
      <c r="V895" t="s">
        <v>241</v>
      </c>
      <c r="W895" t="s">
        <v>36</v>
      </c>
    </row>
    <row r="896" spans="1:23" ht="17.5" hidden="1" customHeight="1" x14ac:dyDescent="0.4">
      <c r="A896" s="2">
        <v>94615</v>
      </c>
      <c r="B896" s="1">
        <f t="shared" si="88"/>
        <v>43708</v>
      </c>
      <c r="C896" t="s">
        <v>163</v>
      </c>
      <c r="D896" t="s">
        <v>24</v>
      </c>
      <c r="E896" t="s">
        <v>38</v>
      </c>
      <c r="F896" t="s">
        <v>164</v>
      </c>
      <c r="G896" t="s">
        <v>40</v>
      </c>
      <c r="H896" s="46">
        <v>222.62</v>
      </c>
      <c r="I896" s="46">
        <v>0</v>
      </c>
      <c r="J896" t="s">
        <v>771</v>
      </c>
      <c r="K896" s="2">
        <v>5</v>
      </c>
      <c r="L896" t="s">
        <v>727</v>
      </c>
      <c r="M896" t="s">
        <v>772</v>
      </c>
      <c r="N896" t="s">
        <v>240</v>
      </c>
      <c r="O896" t="s">
        <v>32</v>
      </c>
      <c r="P896" t="s">
        <v>33</v>
      </c>
      <c r="Q896" t="s">
        <v>34</v>
      </c>
      <c r="R896" s="1">
        <f t="shared" si="90"/>
        <v>40484</v>
      </c>
      <c r="T896" t="s">
        <v>34</v>
      </c>
      <c r="U896" s="2">
        <v>0</v>
      </c>
      <c r="V896" t="s">
        <v>241</v>
      </c>
      <c r="W896" t="s">
        <v>36</v>
      </c>
    </row>
    <row r="897" spans="1:23" ht="17.5" hidden="1" customHeight="1" x14ac:dyDescent="0.4">
      <c r="A897" s="2">
        <v>94615</v>
      </c>
      <c r="B897" s="1">
        <f t="shared" si="88"/>
        <v>43708</v>
      </c>
      <c r="C897" t="s">
        <v>163</v>
      </c>
      <c r="D897" t="s">
        <v>24</v>
      </c>
      <c r="E897" t="s">
        <v>38</v>
      </c>
      <c r="F897" t="s">
        <v>164</v>
      </c>
      <c r="G897" t="s">
        <v>40</v>
      </c>
      <c r="H897" s="46">
        <v>442.6</v>
      </c>
      <c r="I897" s="46">
        <v>0</v>
      </c>
      <c r="J897" t="s">
        <v>771</v>
      </c>
      <c r="K897" s="2">
        <v>5</v>
      </c>
      <c r="L897" t="s">
        <v>727</v>
      </c>
      <c r="M897" t="s">
        <v>772</v>
      </c>
      <c r="N897" t="s">
        <v>240</v>
      </c>
      <c r="O897" t="s">
        <v>32</v>
      </c>
      <c r="P897" t="s">
        <v>33</v>
      </c>
      <c r="Q897" t="s">
        <v>34</v>
      </c>
      <c r="R897" s="1">
        <f t="shared" si="90"/>
        <v>40484</v>
      </c>
      <c r="T897" t="s">
        <v>34</v>
      </c>
      <c r="U897" s="2">
        <v>0</v>
      </c>
      <c r="V897" t="s">
        <v>241</v>
      </c>
      <c r="W897" t="s">
        <v>36</v>
      </c>
    </row>
    <row r="898" spans="1:23" ht="17.5" hidden="1" customHeight="1" x14ac:dyDescent="0.4">
      <c r="A898" s="2">
        <v>94615</v>
      </c>
      <c r="B898" s="1">
        <f t="shared" si="88"/>
        <v>43708</v>
      </c>
      <c r="C898" t="s">
        <v>163</v>
      </c>
      <c r="D898" t="s">
        <v>24</v>
      </c>
      <c r="E898" t="s">
        <v>38</v>
      </c>
      <c r="F898" t="s">
        <v>164</v>
      </c>
      <c r="G898" t="s">
        <v>40</v>
      </c>
      <c r="H898" s="46">
        <v>443.21</v>
      </c>
      <c r="I898" s="46">
        <v>0</v>
      </c>
      <c r="J898" t="s">
        <v>771</v>
      </c>
      <c r="K898" s="2">
        <v>5</v>
      </c>
      <c r="L898" t="s">
        <v>727</v>
      </c>
      <c r="M898" t="s">
        <v>772</v>
      </c>
      <c r="N898" t="s">
        <v>240</v>
      </c>
      <c r="O898" t="s">
        <v>32</v>
      </c>
      <c r="P898" t="s">
        <v>33</v>
      </c>
      <c r="Q898" t="s">
        <v>34</v>
      </c>
      <c r="R898" s="1">
        <f t="shared" si="90"/>
        <v>40484</v>
      </c>
      <c r="T898" t="s">
        <v>34</v>
      </c>
      <c r="U898" s="2">
        <v>0</v>
      </c>
      <c r="V898" t="s">
        <v>241</v>
      </c>
      <c r="W898" t="s">
        <v>36</v>
      </c>
    </row>
    <row r="899" spans="1:23" ht="17.5" hidden="1" customHeight="1" x14ac:dyDescent="0.4">
      <c r="A899" s="2">
        <v>94615</v>
      </c>
      <c r="B899" s="1">
        <f t="shared" si="88"/>
        <v>43708</v>
      </c>
      <c r="C899" t="s">
        <v>163</v>
      </c>
      <c r="D899" t="s">
        <v>24</v>
      </c>
      <c r="E899" t="s">
        <v>38</v>
      </c>
      <c r="F899" t="s">
        <v>164</v>
      </c>
      <c r="G899" t="s">
        <v>40</v>
      </c>
      <c r="H899" s="46">
        <v>443.52</v>
      </c>
      <c r="I899" s="46">
        <v>0</v>
      </c>
      <c r="J899" t="s">
        <v>771</v>
      </c>
      <c r="K899" s="2">
        <v>5</v>
      </c>
      <c r="L899" t="s">
        <v>727</v>
      </c>
      <c r="M899" t="s">
        <v>772</v>
      </c>
      <c r="N899" t="s">
        <v>240</v>
      </c>
      <c r="O899" t="s">
        <v>32</v>
      </c>
      <c r="P899" t="s">
        <v>33</v>
      </c>
      <c r="Q899" t="s">
        <v>34</v>
      </c>
      <c r="R899" s="1">
        <f t="shared" si="90"/>
        <v>40484</v>
      </c>
      <c r="T899" t="s">
        <v>34</v>
      </c>
      <c r="U899" s="2">
        <v>0</v>
      </c>
      <c r="V899" t="s">
        <v>241</v>
      </c>
      <c r="W899" t="s">
        <v>36</v>
      </c>
    </row>
    <row r="900" spans="1:23" ht="17.5" hidden="1" customHeight="1" x14ac:dyDescent="0.4">
      <c r="A900" s="2">
        <v>94615</v>
      </c>
      <c r="B900" s="1">
        <f t="shared" si="88"/>
        <v>43708</v>
      </c>
      <c r="C900" t="s">
        <v>163</v>
      </c>
      <c r="D900" t="s">
        <v>24</v>
      </c>
      <c r="E900" t="s">
        <v>38</v>
      </c>
      <c r="F900" t="s">
        <v>164</v>
      </c>
      <c r="G900" t="s">
        <v>40</v>
      </c>
      <c r="H900" s="46">
        <v>446.75</v>
      </c>
      <c r="I900" s="46">
        <v>0</v>
      </c>
      <c r="J900" t="s">
        <v>771</v>
      </c>
      <c r="K900" s="2">
        <v>5</v>
      </c>
      <c r="L900" t="s">
        <v>727</v>
      </c>
      <c r="M900" t="s">
        <v>772</v>
      </c>
      <c r="N900" t="s">
        <v>240</v>
      </c>
      <c r="O900" t="s">
        <v>32</v>
      </c>
      <c r="P900" t="s">
        <v>33</v>
      </c>
      <c r="Q900" t="s">
        <v>34</v>
      </c>
      <c r="R900" s="1">
        <f t="shared" si="90"/>
        <v>40484</v>
      </c>
      <c r="T900" t="s">
        <v>34</v>
      </c>
      <c r="U900" s="2">
        <v>0</v>
      </c>
      <c r="V900" t="s">
        <v>241</v>
      </c>
      <c r="W900" t="s">
        <v>36</v>
      </c>
    </row>
    <row r="901" spans="1:23" ht="17.5" hidden="1" customHeight="1" x14ac:dyDescent="0.4">
      <c r="A901" s="2">
        <v>94615</v>
      </c>
      <c r="B901" s="1">
        <f t="shared" ref="B901:B913" si="91">DATE(2019,8,31)</f>
        <v>43708</v>
      </c>
      <c r="C901" t="s">
        <v>163</v>
      </c>
      <c r="D901" t="s">
        <v>24</v>
      </c>
      <c r="E901" t="s">
        <v>38</v>
      </c>
      <c r="F901" t="s">
        <v>164</v>
      </c>
      <c r="G901" t="s">
        <v>40</v>
      </c>
      <c r="H901" s="46">
        <v>446.34</v>
      </c>
      <c r="I901" s="46">
        <v>0</v>
      </c>
      <c r="J901" t="s">
        <v>771</v>
      </c>
      <c r="K901" s="2">
        <v>5</v>
      </c>
      <c r="L901" t="s">
        <v>727</v>
      </c>
      <c r="M901" t="s">
        <v>772</v>
      </c>
      <c r="N901" t="s">
        <v>240</v>
      </c>
      <c r="O901" t="s">
        <v>32</v>
      </c>
      <c r="P901" t="s">
        <v>33</v>
      </c>
      <c r="Q901" t="s">
        <v>34</v>
      </c>
      <c r="R901" s="1">
        <f t="shared" si="90"/>
        <v>40484</v>
      </c>
      <c r="T901" t="s">
        <v>34</v>
      </c>
      <c r="U901" s="2">
        <v>0</v>
      </c>
      <c r="V901" t="s">
        <v>241</v>
      </c>
      <c r="W901" t="s">
        <v>36</v>
      </c>
    </row>
    <row r="902" spans="1:23" ht="17.5" hidden="1" customHeight="1" x14ac:dyDescent="0.4">
      <c r="A902" s="2">
        <v>94615</v>
      </c>
      <c r="B902" s="1">
        <f t="shared" si="91"/>
        <v>43708</v>
      </c>
      <c r="C902" t="s">
        <v>163</v>
      </c>
      <c r="D902" t="s">
        <v>24</v>
      </c>
      <c r="E902" t="s">
        <v>38</v>
      </c>
      <c r="F902" t="s">
        <v>164</v>
      </c>
      <c r="G902" t="s">
        <v>40</v>
      </c>
      <c r="H902" s="46">
        <v>442.93</v>
      </c>
      <c r="I902" s="46">
        <v>0</v>
      </c>
      <c r="J902" t="s">
        <v>771</v>
      </c>
      <c r="K902" s="2">
        <v>5</v>
      </c>
      <c r="L902" t="s">
        <v>727</v>
      </c>
      <c r="M902" t="s">
        <v>772</v>
      </c>
      <c r="N902" t="s">
        <v>240</v>
      </c>
      <c r="O902" t="s">
        <v>32</v>
      </c>
      <c r="P902" t="s">
        <v>33</v>
      </c>
      <c r="Q902" t="s">
        <v>34</v>
      </c>
      <c r="R902" s="1">
        <f t="shared" si="90"/>
        <v>40484</v>
      </c>
      <c r="T902" t="s">
        <v>34</v>
      </c>
      <c r="U902" s="2">
        <v>0</v>
      </c>
      <c r="V902" t="s">
        <v>241</v>
      </c>
      <c r="W902" t="s">
        <v>36</v>
      </c>
    </row>
    <row r="903" spans="1:23" ht="17.5" hidden="1" customHeight="1" x14ac:dyDescent="0.4">
      <c r="A903" s="2">
        <v>94615</v>
      </c>
      <c r="B903" s="1">
        <f t="shared" si="91"/>
        <v>43708</v>
      </c>
      <c r="C903" t="s">
        <v>163</v>
      </c>
      <c r="D903" t="s">
        <v>24</v>
      </c>
      <c r="E903" t="s">
        <v>38</v>
      </c>
      <c r="F903" t="s">
        <v>164</v>
      </c>
      <c r="G903" t="s">
        <v>40</v>
      </c>
      <c r="H903" s="46">
        <v>443.26</v>
      </c>
      <c r="I903" s="46">
        <v>0</v>
      </c>
      <c r="J903" t="s">
        <v>771</v>
      </c>
      <c r="K903" s="2">
        <v>5</v>
      </c>
      <c r="L903" t="s">
        <v>727</v>
      </c>
      <c r="M903" t="s">
        <v>772</v>
      </c>
      <c r="N903" t="s">
        <v>240</v>
      </c>
      <c r="O903" t="s">
        <v>32</v>
      </c>
      <c r="P903" t="s">
        <v>33</v>
      </c>
      <c r="Q903" t="s">
        <v>34</v>
      </c>
      <c r="R903" s="1">
        <f t="shared" si="90"/>
        <v>40484</v>
      </c>
      <c r="T903" t="s">
        <v>34</v>
      </c>
      <c r="U903" s="2">
        <v>0</v>
      </c>
      <c r="V903" t="s">
        <v>241</v>
      </c>
      <c r="W903" t="s">
        <v>36</v>
      </c>
    </row>
    <row r="904" spans="1:23" ht="17.5" hidden="1" customHeight="1" x14ac:dyDescent="0.4">
      <c r="A904" s="2">
        <v>94615</v>
      </c>
      <c r="B904" s="1">
        <f t="shared" si="91"/>
        <v>43708</v>
      </c>
      <c r="C904" t="s">
        <v>163</v>
      </c>
      <c r="D904" t="s">
        <v>24</v>
      </c>
      <c r="E904" t="s">
        <v>38</v>
      </c>
      <c r="F904" t="s">
        <v>164</v>
      </c>
      <c r="G904" t="s">
        <v>40</v>
      </c>
      <c r="H904" s="46">
        <v>8.3800000000000008</v>
      </c>
      <c r="I904" s="46">
        <v>0</v>
      </c>
      <c r="J904" t="s">
        <v>771</v>
      </c>
      <c r="K904" s="2">
        <v>5</v>
      </c>
      <c r="L904" t="s">
        <v>727</v>
      </c>
      <c r="M904" t="s">
        <v>772</v>
      </c>
      <c r="N904" t="s">
        <v>240</v>
      </c>
      <c r="O904" t="s">
        <v>32</v>
      </c>
      <c r="P904" t="s">
        <v>46</v>
      </c>
      <c r="Q904" t="s">
        <v>34</v>
      </c>
      <c r="R904" s="1">
        <f t="shared" si="90"/>
        <v>40484</v>
      </c>
      <c r="T904" t="s">
        <v>34</v>
      </c>
      <c r="U904" s="2">
        <v>0</v>
      </c>
      <c r="V904" t="s">
        <v>241</v>
      </c>
      <c r="W904" t="s">
        <v>36</v>
      </c>
    </row>
    <row r="905" spans="1:23" ht="17.5" hidden="1" customHeight="1" x14ac:dyDescent="0.4">
      <c r="A905" s="2">
        <v>94615</v>
      </c>
      <c r="B905" s="1">
        <f t="shared" si="91"/>
        <v>43708</v>
      </c>
      <c r="C905" t="s">
        <v>163</v>
      </c>
      <c r="D905" t="s">
        <v>24</v>
      </c>
      <c r="E905" t="s">
        <v>38</v>
      </c>
      <c r="F905" t="s">
        <v>164</v>
      </c>
      <c r="G905" t="s">
        <v>40</v>
      </c>
      <c r="H905" s="46">
        <v>4.21</v>
      </c>
      <c r="I905" s="46">
        <v>0</v>
      </c>
      <c r="J905" t="s">
        <v>771</v>
      </c>
      <c r="K905" s="2">
        <v>5</v>
      </c>
      <c r="L905" t="s">
        <v>727</v>
      </c>
      <c r="M905" t="s">
        <v>772</v>
      </c>
      <c r="N905" t="s">
        <v>240</v>
      </c>
      <c r="O905" t="s">
        <v>32</v>
      </c>
      <c r="P905" t="s">
        <v>46</v>
      </c>
      <c r="Q905" t="s">
        <v>34</v>
      </c>
      <c r="R905" s="1">
        <f t="shared" si="90"/>
        <v>40484</v>
      </c>
      <c r="T905" t="s">
        <v>34</v>
      </c>
      <c r="U905" s="2">
        <v>0</v>
      </c>
      <c r="V905" t="s">
        <v>241</v>
      </c>
      <c r="W905" t="s">
        <v>36</v>
      </c>
    </row>
    <row r="906" spans="1:23" ht="17.5" hidden="1" customHeight="1" x14ac:dyDescent="0.4">
      <c r="A906" s="2">
        <v>94615</v>
      </c>
      <c r="B906" s="1">
        <f t="shared" si="91"/>
        <v>43708</v>
      </c>
      <c r="C906" t="s">
        <v>163</v>
      </c>
      <c r="D906" t="s">
        <v>24</v>
      </c>
      <c r="E906" t="s">
        <v>38</v>
      </c>
      <c r="F906" t="s">
        <v>164</v>
      </c>
      <c r="G906" t="s">
        <v>40</v>
      </c>
      <c r="H906" s="46">
        <v>8.3699999999999992</v>
      </c>
      <c r="I906" s="46">
        <v>0</v>
      </c>
      <c r="J906" t="s">
        <v>771</v>
      </c>
      <c r="K906" s="2">
        <v>5</v>
      </c>
      <c r="L906" t="s">
        <v>727</v>
      </c>
      <c r="M906" t="s">
        <v>772</v>
      </c>
      <c r="N906" t="s">
        <v>240</v>
      </c>
      <c r="O906" t="s">
        <v>32</v>
      </c>
      <c r="P906" t="s">
        <v>46</v>
      </c>
      <c r="Q906" t="s">
        <v>34</v>
      </c>
      <c r="R906" s="1">
        <f t="shared" si="90"/>
        <v>40484</v>
      </c>
      <c r="T906" t="s">
        <v>34</v>
      </c>
      <c r="U906" s="2">
        <v>0</v>
      </c>
      <c r="V906" t="s">
        <v>241</v>
      </c>
      <c r="W906" t="s">
        <v>36</v>
      </c>
    </row>
    <row r="907" spans="1:23" ht="17.5" hidden="1" customHeight="1" x14ac:dyDescent="0.4">
      <c r="A907" s="2">
        <v>94615</v>
      </c>
      <c r="B907" s="1">
        <f t="shared" si="91"/>
        <v>43708</v>
      </c>
      <c r="C907" t="s">
        <v>163</v>
      </c>
      <c r="D907" t="s">
        <v>24</v>
      </c>
      <c r="E907" t="s">
        <v>38</v>
      </c>
      <c r="F907" t="s">
        <v>164</v>
      </c>
      <c r="G907" t="s">
        <v>40</v>
      </c>
      <c r="H907" s="46">
        <v>8.3800000000000008</v>
      </c>
      <c r="I907" s="46">
        <v>0</v>
      </c>
      <c r="J907" t="s">
        <v>771</v>
      </c>
      <c r="K907" s="2">
        <v>5</v>
      </c>
      <c r="L907" t="s">
        <v>727</v>
      </c>
      <c r="M907" t="s">
        <v>772</v>
      </c>
      <c r="N907" t="s">
        <v>240</v>
      </c>
      <c r="O907" t="s">
        <v>32</v>
      </c>
      <c r="P907" t="s">
        <v>46</v>
      </c>
      <c r="Q907" t="s">
        <v>34</v>
      </c>
      <c r="R907" s="1">
        <f t="shared" si="90"/>
        <v>40484</v>
      </c>
      <c r="T907" t="s">
        <v>34</v>
      </c>
      <c r="U907" s="2">
        <v>0</v>
      </c>
      <c r="V907" t="s">
        <v>241</v>
      </c>
      <c r="W907" t="s">
        <v>36</v>
      </c>
    </row>
    <row r="908" spans="1:23" ht="17.5" hidden="1" customHeight="1" x14ac:dyDescent="0.4">
      <c r="A908" s="2">
        <v>94615</v>
      </c>
      <c r="B908" s="1">
        <f t="shared" si="91"/>
        <v>43708</v>
      </c>
      <c r="C908" t="s">
        <v>163</v>
      </c>
      <c r="D908" t="s">
        <v>24</v>
      </c>
      <c r="E908" t="s">
        <v>38</v>
      </c>
      <c r="F908" t="s">
        <v>164</v>
      </c>
      <c r="G908" t="s">
        <v>40</v>
      </c>
      <c r="H908" s="46">
        <v>8.3800000000000008</v>
      </c>
      <c r="I908" s="46">
        <v>0</v>
      </c>
      <c r="J908" t="s">
        <v>771</v>
      </c>
      <c r="K908" s="2">
        <v>5</v>
      </c>
      <c r="L908" t="s">
        <v>727</v>
      </c>
      <c r="M908" t="s">
        <v>772</v>
      </c>
      <c r="N908" t="s">
        <v>240</v>
      </c>
      <c r="O908" t="s">
        <v>32</v>
      </c>
      <c r="P908" t="s">
        <v>46</v>
      </c>
      <c r="Q908" t="s">
        <v>34</v>
      </c>
      <c r="R908" s="1">
        <f t="shared" si="90"/>
        <v>40484</v>
      </c>
      <c r="T908" t="s">
        <v>34</v>
      </c>
      <c r="U908" s="2">
        <v>0</v>
      </c>
      <c r="V908" t="s">
        <v>241</v>
      </c>
      <c r="W908" t="s">
        <v>36</v>
      </c>
    </row>
    <row r="909" spans="1:23" ht="17.5" hidden="1" customHeight="1" x14ac:dyDescent="0.4">
      <c r="A909" s="2">
        <v>94615</v>
      </c>
      <c r="B909" s="1">
        <f t="shared" si="91"/>
        <v>43708</v>
      </c>
      <c r="C909" t="s">
        <v>163</v>
      </c>
      <c r="D909" t="s">
        <v>24</v>
      </c>
      <c r="E909" t="s">
        <v>38</v>
      </c>
      <c r="F909" t="s">
        <v>164</v>
      </c>
      <c r="G909" t="s">
        <v>40</v>
      </c>
      <c r="H909" s="46">
        <v>8.44</v>
      </c>
      <c r="I909" s="46">
        <v>0</v>
      </c>
      <c r="J909" t="s">
        <v>771</v>
      </c>
      <c r="K909" s="2">
        <v>5</v>
      </c>
      <c r="L909" t="s">
        <v>727</v>
      </c>
      <c r="M909" t="s">
        <v>772</v>
      </c>
      <c r="N909" t="s">
        <v>240</v>
      </c>
      <c r="O909" t="s">
        <v>32</v>
      </c>
      <c r="P909" t="s">
        <v>46</v>
      </c>
      <c r="Q909" t="s">
        <v>34</v>
      </c>
      <c r="R909" s="1">
        <f t="shared" si="90"/>
        <v>40484</v>
      </c>
      <c r="T909" t="s">
        <v>34</v>
      </c>
      <c r="U909" s="2">
        <v>0</v>
      </c>
      <c r="V909" t="s">
        <v>241</v>
      </c>
      <c r="W909" t="s">
        <v>36</v>
      </c>
    </row>
    <row r="910" spans="1:23" ht="17.5" hidden="1" customHeight="1" x14ac:dyDescent="0.4">
      <c r="A910" s="2">
        <v>94615</v>
      </c>
      <c r="B910" s="1">
        <f t="shared" si="91"/>
        <v>43708</v>
      </c>
      <c r="C910" t="s">
        <v>163</v>
      </c>
      <c r="D910" t="s">
        <v>24</v>
      </c>
      <c r="E910" t="s">
        <v>38</v>
      </c>
      <c r="F910" t="s">
        <v>164</v>
      </c>
      <c r="G910" t="s">
        <v>40</v>
      </c>
      <c r="H910" s="46">
        <v>8.44</v>
      </c>
      <c r="I910" s="46">
        <v>0</v>
      </c>
      <c r="J910" t="s">
        <v>771</v>
      </c>
      <c r="K910" s="2">
        <v>5</v>
      </c>
      <c r="L910" t="s">
        <v>727</v>
      </c>
      <c r="M910" t="s">
        <v>772</v>
      </c>
      <c r="N910" t="s">
        <v>240</v>
      </c>
      <c r="O910" t="s">
        <v>32</v>
      </c>
      <c r="P910" t="s">
        <v>46</v>
      </c>
      <c r="Q910" t="s">
        <v>34</v>
      </c>
      <c r="R910" s="1">
        <f t="shared" si="90"/>
        <v>40484</v>
      </c>
      <c r="T910" t="s">
        <v>34</v>
      </c>
      <c r="U910" s="2">
        <v>0</v>
      </c>
      <c r="V910" t="s">
        <v>241</v>
      </c>
      <c r="W910" t="s">
        <v>36</v>
      </c>
    </row>
    <row r="911" spans="1:23" ht="17.5" hidden="1" customHeight="1" x14ac:dyDescent="0.4">
      <c r="A911" s="2">
        <v>94615</v>
      </c>
      <c r="B911" s="1">
        <f t="shared" si="91"/>
        <v>43708</v>
      </c>
      <c r="C911" t="s">
        <v>163</v>
      </c>
      <c r="D911" t="s">
        <v>24</v>
      </c>
      <c r="E911" t="s">
        <v>38</v>
      </c>
      <c r="F911" t="s">
        <v>164</v>
      </c>
      <c r="G911" t="s">
        <v>40</v>
      </c>
      <c r="H911" s="46">
        <v>8.3699999999999992</v>
      </c>
      <c r="I911" s="46">
        <v>0</v>
      </c>
      <c r="J911" t="s">
        <v>771</v>
      </c>
      <c r="K911" s="2">
        <v>5</v>
      </c>
      <c r="L911" t="s">
        <v>727</v>
      </c>
      <c r="M911" t="s">
        <v>772</v>
      </c>
      <c r="N911" t="s">
        <v>240</v>
      </c>
      <c r="O911" t="s">
        <v>32</v>
      </c>
      <c r="P911" t="s">
        <v>46</v>
      </c>
      <c r="Q911" t="s">
        <v>34</v>
      </c>
      <c r="R911" s="1">
        <f t="shared" si="90"/>
        <v>40484</v>
      </c>
      <c r="T911" t="s">
        <v>34</v>
      </c>
      <c r="U911" s="2">
        <v>0</v>
      </c>
      <c r="V911" t="s">
        <v>241</v>
      </c>
      <c r="W911" t="s">
        <v>36</v>
      </c>
    </row>
    <row r="912" spans="1:23" ht="17.5" hidden="1" customHeight="1" x14ac:dyDescent="0.4">
      <c r="A912" s="2">
        <v>94615</v>
      </c>
      <c r="B912" s="1">
        <f t="shared" si="91"/>
        <v>43708</v>
      </c>
      <c r="C912" t="s">
        <v>163</v>
      </c>
      <c r="D912" t="s">
        <v>24</v>
      </c>
      <c r="E912" t="s">
        <v>38</v>
      </c>
      <c r="F912" t="s">
        <v>164</v>
      </c>
      <c r="G912" t="s">
        <v>40</v>
      </c>
      <c r="H912" s="46">
        <v>8.36</v>
      </c>
      <c r="I912" s="46">
        <v>0</v>
      </c>
      <c r="J912" t="s">
        <v>771</v>
      </c>
      <c r="K912" s="2">
        <v>5</v>
      </c>
      <c r="L912" t="s">
        <v>727</v>
      </c>
      <c r="M912" t="s">
        <v>772</v>
      </c>
      <c r="N912" t="s">
        <v>240</v>
      </c>
      <c r="O912" t="s">
        <v>32</v>
      </c>
      <c r="P912" t="s">
        <v>46</v>
      </c>
      <c r="Q912" t="s">
        <v>34</v>
      </c>
      <c r="R912" s="1">
        <f t="shared" si="90"/>
        <v>40484</v>
      </c>
      <c r="T912" t="s">
        <v>34</v>
      </c>
      <c r="U912" s="2">
        <v>0</v>
      </c>
      <c r="V912" t="s">
        <v>241</v>
      </c>
      <c r="W912" t="s">
        <v>36</v>
      </c>
    </row>
    <row r="913" spans="1:23" ht="17.5" hidden="1" customHeight="1" x14ac:dyDescent="0.4">
      <c r="A913" s="2">
        <v>94616</v>
      </c>
      <c r="B913" s="1">
        <f t="shared" si="91"/>
        <v>43708</v>
      </c>
      <c r="C913" t="s">
        <v>163</v>
      </c>
      <c r="D913" t="s">
        <v>24</v>
      </c>
      <c r="E913" t="s">
        <v>38</v>
      </c>
      <c r="F913" t="s">
        <v>164</v>
      </c>
      <c r="G913" t="s">
        <v>40</v>
      </c>
      <c r="H913" s="46">
        <v>0</v>
      </c>
      <c r="I913" s="46">
        <v>199.98</v>
      </c>
      <c r="J913" t="s">
        <v>773</v>
      </c>
      <c r="K913" s="2">
        <v>5</v>
      </c>
      <c r="L913" t="s">
        <v>727</v>
      </c>
      <c r="M913" t="s">
        <v>774</v>
      </c>
      <c r="N913" t="s">
        <v>240</v>
      </c>
      <c r="O913" t="s">
        <v>32</v>
      </c>
      <c r="P913" t="s">
        <v>33</v>
      </c>
      <c r="Q913" t="s">
        <v>34</v>
      </c>
      <c r="R913" s="1">
        <f t="shared" si="90"/>
        <v>40484</v>
      </c>
      <c r="T913" t="s">
        <v>34</v>
      </c>
      <c r="U913" s="2">
        <v>0</v>
      </c>
      <c r="V913" t="s">
        <v>241</v>
      </c>
      <c r="W913" t="s">
        <v>36</v>
      </c>
    </row>
    <row r="914" spans="1:23" ht="17.5" hidden="1" customHeight="1" x14ac:dyDescent="0.4">
      <c r="A914" s="2">
        <v>94654</v>
      </c>
      <c r="B914" s="1">
        <f>DATE(2019,9,9)</f>
        <v>43717</v>
      </c>
      <c r="C914" t="s">
        <v>263</v>
      </c>
      <c r="D914" t="s">
        <v>24</v>
      </c>
      <c r="E914" t="s">
        <v>48</v>
      </c>
      <c r="F914" t="s">
        <v>264</v>
      </c>
      <c r="G914" t="s">
        <v>49</v>
      </c>
      <c r="H914" s="46">
        <v>4.84</v>
      </c>
      <c r="I914" s="46">
        <v>0</v>
      </c>
      <c r="J914" t="s">
        <v>62</v>
      </c>
      <c r="K914" s="2">
        <v>6</v>
      </c>
      <c r="L914" t="s">
        <v>727</v>
      </c>
      <c r="M914" t="s">
        <v>775</v>
      </c>
      <c r="N914" t="s">
        <v>266</v>
      </c>
      <c r="O914" t="s">
        <v>32</v>
      </c>
      <c r="P914" t="s">
        <v>33</v>
      </c>
      <c r="Q914" t="s">
        <v>34</v>
      </c>
      <c r="R914" s="1">
        <f t="shared" si="90"/>
        <v>40484</v>
      </c>
      <c r="T914" t="s">
        <v>34</v>
      </c>
      <c r="U914" s="2">
        <v>0</v>
      </c>
      <c r="V914" t="s">
        <v>267</v>
      </c>
      <c r="W914" t="s">
        <v>36</v>
      </c>
    </row>
    <row r="915" spans="1:23" ht="17.5" hidden="1" customHeight="1" x14ac:dyDescent="0.4">
      <c r="A915" s="2">
        <v>94654</v>
      </c>
      <c r="B915" s="1">
        <f>DATE(2019,9,9)</f>
        <v>43717</v>
      </c>
      <c r="C915" t="s">
        <v>263</v>
      </c>
      <c r="D915" t="s">
        <v>24</v>
      </c>
      <c r="E915" t="s">
        <v>48</v>
      </c>
      <c r="F915" t="s">
        <v>264</v>
      </c>
      <c r="G915" t="s">
        <v>49</v>
      </c>
      <c r="H915" s="46">
        <v>0.11</v>
      </c>
      <c r="I915" s="46">
        <v>0</v>
      </c>
      <c r="J915" t="s">
        <v>62</v>
      </c>
      <c r="K915" s="2">
        <v>6</v>
      </c>
      <c r="L915" t="s">
        <v>727</v>
      </c>
      <c r="M915" t="s">
        <v>775</v>
      </c>
      <c r="N915" t="s">
        <v>266</v>
      </c>
      <c r="O915" t="s">
        <v>32</v>
      </c>
      <c r="P915" t="s">
        <v>46</v>
      </c>
      <c r="Q915" t="s">
        <v>34</v>
      </c>
      <c r="R915" s="1">
        <f t="shared" si="90"/>
        <v>40484</v>
      </c>
      <c r="T915" t="s">
        <v>34</v>
      </c>
      <c r="U915" s="2">
        <v>0</v>
      </c>
      <c r="V915" t="s">
        <v>267</v>
      </c>
      <c r="W915" t="s">
        <v>36</v>
      </c>
    </row>
    <row r="916" spans="1:23" ht="17.5" hidden="1" customHeight="1" x14ac:dyDescent="0.4">
      <c r="A916" s="2">
        <v>94659</v>
      </c>
      <c r="B916" s="1">
        <f>DATE(2019,9,9)</f>
        <v>43717</v>
      </c>
      <c r="C916" t="s">
        <v>394</v>
      </c>
      <c r="D916" t="s">
        <v>24</v>
      </c>
      <c r="E916" t="s">
        <v>347</v>
      </c>
      <c r="F916" t="s">
        <v>111</v>
      </c>
      <c r="G916" t="s">
        <v>348</v>
      </c>
      <c r="H916" s="46">
        <v>33.15</v>
      </c>
      <c r="I916" s="46">
        <v>0</v>
      </c>
      <c r="J916" t="s">
        <v>62</v>
      </c>
      <c r="K916" s="2">
        <v>6</v>
      </c>
      <c r="L916" t="s">
        <v>727</v>
      </c>
      <c r="M916" t="s">
        <v>776</v>
      </c>
      <c r="N916" t="s">
        <v>462</v>
      </c>
      <c r="O916" t="s">
        <v>32</v>
      </c>
      <c r="P916" t="s">
        <v>33</v>
      </c>
      <c r="Q916" t="s">
        <v>34</v>
      </c>
      <c r="R916" s="1">
        <f>DATE(2013,7,29)</f>
        <v>41484</v>
      </c>
      <c r="T916" t="s">
        <v>34</v>
      </c>
      <c r="U916" s="2">
        <v>0</v>
      </c>
      <c r="V916" t="s">
        <v>463</v>
      </c>
      <c r="W916" t="s">
        <v>36</v>
      </c>
    </row>
    <row r="917" spans="1:23" ht="17.5" hidden="1" customHeight="1" x14ac:dyDescent="0.4">
      <c r="A917" s="2">
        <v>94660</v>
      </c>
      <c r="B917" s="1">
        <f>DATE(2019,9,9)</f>
        <v>43717</v>
      </c>
      <c r="C917" t="s">
        <v>394</v>
      </c>
      <c r="D917" t="s">
        <v>24</v>
      </c>
      <c r="E917" t="s">
        <v>347</v>
      </c>
      <c r="F917" t="s">
        <v>111</v>
      </c>
      <c r="G917" t="s">
        <v>348</v>
      </c>
      <c r="H917" s="46">
        <v>23.37</v>
      </c>
      <c r="I917" s="46">
        <v>0</v>
      </c>
      <c r="J917" t="s">
        <v>62</v>
      </c>
      <c r="K917" s="2">
        <v>6</v>
      </c>
      <c r="L917" t="s">
        <v>727</v>
      </c>
      <c r="M917" t="s">
        <v>777</v>
      </c>
      <c r="N917" t="s">
        <v>462</v>
      </c>
      <c r="O917" t="s">
        <v>32</v>
      </c>
      <c r="P917" t="s">
        <v>33</v>
      </c>
      <c r="Q917" t="s">
        <v>34</v>
      </c>
      <c r="R917" s="1">
        <f>DATE(2013,7,29)</f>
        <v>41484</v>
      </c>
      <c r="T917" t="s">
        <v>34</v>
      </c>
      <c r="U917" s="2">
        <v>0</v>
      </c>
      <c r="V917" t="s">
        <v>463</v>
      </c>
      <c r="W917" t="s">
        <v>36</v>
      </c>
    </row>
    <row r="918" spans="1:23" ht="17.5" customHeight="1" x14ac:dyDescent="0.4">
      <c r="A918" s="2">
        <v>94665</v>
      </c>
      <c r="B918" s="1">
        <f>DATE(2019,9,9)</f>
        <v>43717</v>
      </c>
      <c r="C918" t="s">
        <v>425</v>
      </c>
      <c r="D918" t="s">
        <v>24</v>
      </c>
      <c r="E918" t="s">
        <v>48</v>
      </c>
      <c r="F918" t="s">
        <v>56</v>
      </c>
      <c r="G918" t="s">
        <v>49</v>
      </c>
      <c r="H918" s="46">
        <v>1.52</v>
      </c>
      <c r="I918" s="46">
        <v>0</v>
      </c>
      <c r="J918" t="s">
        <v>62</v>
      </c>
      <c r="K918" s="2">
        <v>6</v>
      </c>
      <c r="L918" t="s">
        <v>727</v>
      </c>
      <c r="M918" t="s">
        <v>779</v>
      </c>
      <c r="N918" t="s">
        <v>52</v>
      </c>
      <c r="O918" t="s">
        <v>32</v>
      </c>
      <c r="P918" t="s">
        <v>46</v>
      </c>
      <c r="Q918" t="s">
        <v>34</v>
      </c>
      <c r="R918" s="1">
        <f t="shared" ref="R918:R925" si="92">DATE(2010,11,2)</f>
        <v>40484</v>
      </c>
      <c r="T918" t="s">
        <v>34</v>
      </c>
      <c r="U918" s="2">
        <v>0</v>
      </c>
      <c r="V918" t="s">
        <v>53</v>
      </c>
      <c r="W918" t="s">
        <v>36</v>
      </c>
    </row>
    <row r="919" spans="1:23" ht="17.5" customHeight="1" x14ac:dyDescent="0.4">
      <c r="A919" s="2">
        <v>95401</v>
      </c>
      <c r="B919" s="1">
        <f>DATE(2019,9,30)</f>
        <v>43738</v>
      </c>
      <c r="C919" t="s">
        <v>425</v>
      </c>
      <c r="D919" t="s">
        <v>24</v>
      </c>
      <c r="E919" t="s">
        <v>48</v>
      </c>
      <c r="F919" t="s">
        <v>56</v>
      </c>
      <c r="G919" t="s">
        <v>49</v>
      </c>
      <c r="H919" s="46">
        <v>387.25</v>
      </c>
      <c r="I919" s="46">
        <v>0</v>
      </c>
      <c r="J919" t="s">
        <v>62</v>
      </c>
      <c r="K919" s="2">
        <v>6</v>
      </c>
      <c r="L919" t="s">
        <v>727</v>
      </c>
      <c r="M919" t="s">
        <v>842</v>
      </c>
      <c r="N919" t="s">
        <v>52</v>
      </c>
      <c r="O919" t="s">
        <v>32</v>
      </c>
      <c r="P919" t="s">
        <v>33</v>
      </c>
      <c r="Q919" t="s">
        <v>34</v>
      </c>
      <c r="R919" s="1">
        <f t="shared" si="92"/>
        <v>40484</v>
      </c>
      <c r="T919" t="s">
        <v>34</v>
      </c>
      <c r="U919" s="2">
        <v>0</v>
      </c>
      <c r="V919" t="s">
        <v>53</v>
      </c>
      <c r="W919" t="s">
        <v>36</v>
      </c>
    </row>
    <row r="920" spans="1:23" ht="17.5" customHeight="1" x14ac:dyDescent="0.4">
      <c r="A920" s="2">
        <v>95401</v>
      </c>
      <c r="B920" s="1">
        <f>DATE(2019,9,30)</f>
        <v>43738</v>
      </c>
      <c r="C920" t="s">
        <v>425</v>
      </c>
      <c r="D920" t="s">
        <v>24</v>
      </c>
      <c r="E920" t="s">
        <v>48</v>
      </c>
      <c r="F920" t="s">
        <v>56</v>
      </c>
      <c r="G920" t="s">
        <v>49</v>
      </c>
      <c r="H920" s="46">
        <v>7.32</v>
      </c>
      <c r="I920" s="46">
        <v>0</v>
      </c>
      <c r="J920" t="s">
        <v>62</v>
      </c>
      <c r="K920" s="2">
        <v>6</v>
      </c>
      <c r="L920" t="s">
        <v>727</v>
      </c>
      <c r="M920" t="s">
        <v>842</v>
      </c>
      <c r="N920" t="s">
        <v>52</v>
      </c>
      <c r="O920" t="s">
        <v>32</v>
      </c>
      <c r="P920" t="s">
        <v>46</v>
      </c>
      <c r="Q920" t="s">
        <v>34</v>
      </c>
      <c r="R920" s="1">
        <f t="shared" si="92"/>
        <v>40484</v>
      </c>
      <c r="T920" t="s">
        <v>34</v>
      </c>
      <c r="U920" s="2">
        <v>0</v>
      </c>
      <c r="V920" t="s">
        <v>53</v>
      </c>
      <c r="W920" t="s">
        <v>36</v>
      </c>
    </row>
    <row r="921" spans="1:23" ht="17.5" customHeight="1" x14ac:dyDescent="0.4">
      <c r="A921" s="2">
        <v>92792</v>
      </c>
      <c r="B921" s="1">
        <f>DATE(2019,7,10)</f>
        <v>43656</v>
      </c>
      <c r="C921" t="s">
        <v>47</v>
      </c>
      <c r="D921" t="s">
        <v>24</v>
      </c>
      <c r="E921" t="s">
        <v>48</v>
      </c>
      <c r="F921" t="s">
        <v>39</v>
      </c>
      <c r="G921" t="s">
        <v>49</v>
      </c>
      <c r="H921" s="46">
        <v>90.14</v>
      </c>
      <c r="I921" s="46">
        <v>0</v>
      </c>
      <c r="J921" t="s">
        <v>62</v>
      </c>
      <c r="K921" s="2">
        <v>4</v>
      </c>
      <c r="L921" t="s">
        <v>94</v>
      </c>
      <c r="M921" t="s">
        <v>580</v>
      </c>
      <c r="N921" t="s">
        <v>581</v>
      </c>
      <c r="O921" t="s">
        <v>32</v>
      </c>
      <c r="P921" t="s">
        <v>33</v>
      </c>
      <c r="Q921" t="s">
        <v>34</v>
      </c>
      <c r="R921" s="1">
        <f t="shared" si="92"/>
        <v>40484</v>
      </c>
      <c r="T921" t="s">
        <v>34</v>
      </c>
      <c r="U921" s="2">
        <v>0</v>
      </c>
      <c r="V921" t="s">
        <v>582</v>
      </c>
      <c r="W921" t="s">
        <v>36</v>
      </c>
    </row>
    <row r="922" spans="1:23" ht="17.5" customHeight="1" x14ac:dyDescent="0.4">
      <c r="A922" s="2">
        <v>92792</v>
      </c>
      <c r="B922" s="1">
        <f>DATE(2019,7,10)</f>
        <v>43656</v>
      </c>
      <c r="C922" t="s">
        <v>47</v>
      </c>
      <c r="D922" t="s">
        <v>24</v>
      </c>
      <c r="E922" t="s">
        <v>48</v>
      </c>
      <c r="F922" t="s">
        <v>39</v>
      </c>
      <c r="G922" t="s">
        <v>49</v>
      </c>
      <c r="H922" s="46">
        <v>1.7</v>
      </c>
      <c r="I922" s="46">
        <v>0</v>
      </c>
      <c r="J922" t="s">
        <v>62</v>
      </c>
      <c r="K922" s="2">
        <v>4</v>
      </c>
      <c r="L922" t="s">
        <v>94</v>
      </c>
      <c r="M922" t="s">
        <v>580</v>
      </c>
      <c r="N922" t="s">
        <v>581</v>
      </c>
      <c r="O922" t="s">
        <v>32</v>
      </c>
      <c r="P922" t="s">
        <v>46</v>
      </c>
      <c r="Q922" t="s">
        <v>34</v>
      </c>
      <c r="R922" s="1">
        <f t="shared" si="92"/>
        <v>40484</v>
      </c>
      <c r="T922" t="s">
        <v>34</v>
      </c>
      <c r="U922" s="2">
        <v>0</v>
      </c>
      <c r="V922" t="s">
        <v>582</v>
      </c>
      <c r="W922" t="s">
        <v>36</v>
      </c>
    </row>
    <row r="923" spans="1:23" ht="17.5" customHeight="1" x14ac:dyDescent="0.4">
      <c r="A923" s="2">
        <v>95061</v>
      </c>
      <c r="B923" s="1">
        <f>DATE(2019,9,23)</f>
        <v>43731</v>
      </c>
      <c r="C923" t="s">
        <v>47</v>
      </c>
      <c r="D923" t="s">
        <v>24</v>
      </c>
      <c r="E923" t="s">
        <v>48</v>
      </c>
      <c r="F923" t="s">
        <v>39</v>
      </c>
      <c r="G923" t="s">
        <v>49</v>
      </c>
      <c r="H923" s="46">
        <v>79.599999999999994</v>
      </c>
      <c r="I923" s="46">
        <v>0</v>
      </c>
      <c r="J923" t="s">
        <v>62</v>
      </c>
      <c r="K923" s="2">
        <v>6</v>
      </c>
      <c r="L923" t="s">
        <v>727</v>
      </c>
      <c r="M923" t="s">
        <v>818</v>
      </c>
      <c r="N923" t="s">
        <v>581</v>
      </c>
      <c r="O923" t="s">
        <v>32</v>
      </c>
      <c r="P923" t="s">
        <v>33</v>
      </c>
      <c r="Q923" t="s">
        <v>34</v>
      </c>
      <c r="R923" s="1">
        <f t="shared" si="92"/>
        <v>40484</v>
      </c>
      <c r="T923" t="s">
        <v>34</v>
      </c>
      <c r="U923" s="2">
        <v>0</v>
      </c>
      <c r="V923" t="s">
        <v>582</v>
      </c>
      <c r="W923" t="s">
        <v>36</v>
      </c>
    </row>
    <row r="924" spans="1:23" ht="17.5" customHeight="1" x14ac:dyDescent="0.4">
      <c r="A924" s="2">
        <v>95061</v>
      </c>
      <c r="B924" s="1">
        <f>DATE(2019,9,23)</f>
        <v>43731</v>
      </c>
      <c r="C924" t="s">
        <v>47</v>
      </c>
      <c r="D924" t="s">
        <v>24</v>
      </c>
      <c r="E924" t="s">
        <v>48</v>
      </c>
      <c r="F924" t="s">
        <v>39</v>
      </c>
      <c r="G924" t="s">
        <v>49</v>
      </c>
      <c r="H924" s="46">
        <v>1.5</v>
      </c>
      <c r="I924" s="46">
        <v>0</v>
      </c>
      <c r="J924" t="s">
        <v>62</v>
      </c>
      <c r="K924" s="2">
        <v>6</v>
      </c>
      <c r="L924" t="s">
        <v>727</v>
      </c>
      <c r="M924" t="s">
        <v>818</v>
      </c>
      <c r="N924" t="s">
        <v>581</v>
      </c>
      <c r="O924" t="s">
        <v>32</v>
      </c>
      <c r="P924" t="s">
        <v>46</v>
      </c>
      <c r="Q924" t="s">
        <v>34</v>
      </c>
      <c r="R924" s="1">
        <f t="shared" si="92"/>
        <v>40484</v>
      </c>
      <c r="T924" t="s">
        <v>34</v>
      </c>
      <c r="U924" s="2">
        <v>0</v>
      </c>
      <c r="V924" t="s">
        <v>582</v>
      </c>
      <c r="W924" t="s">
        <v>36</v>
      </c>
    </row>
    <row r="925" spans="1:23" ht="17.5" customHeight="1" x14ac:dyDescent="0.4">
      <c r="A925" s="2">
        <v>90640</v>
      </c>
      <c r="B925" s="1">
        <f>DATE(2019,5,13)</f>
        <v>43598</v>
      </c>
      <c r="C925" t="s">
        <v>47</v>
      </c>
      <c r="D925" t="s">
        <v>24</v>
      </c>
      <c r="E925" t="s">
        <v>48</v>
      </c>
      <c r="F925" t="s">
        <v>39</v>
      </c>
      <c r="G925" t="s">
        <v>49</v>
      </c>
      <c r="H925" s="46">
        <v>19.37</v>
      </c>
      <c r="I925" s="46">
        <v>0</v>
      </c>
      <c r="J925" t="s">
        <v>226</v>
      </c>
      <c r="K925" s="2">
        <v>2</v>
      </c>
      <c r="L925" t="s">
        <v>42</v>
      </c>
      <c r="M925" t="s">
        <v>227</v>
      </c>
      <c r="N925" t="s">
        <v>228</v>
      </c>
      <c r="O925" t="s">
        <v>32</v>
      </c>
      <c r="P925" t="s">
        <v>33</v>
      </c>
      <c r="Q925" t="s">
        <v>34</v>
      </c>
      <c r="R925" s="1">
        <f t="shared" si="92"/>
        <v>40484</v>
      </c>
      <c r="T925" t="s">
        <v>34</v>
      </c>
      <c r="U925" s="2">
        <v>0</v>
      </c>
      <c r="V925" t="s">
        <v>229</v>
      </c>
      <c r="W925" t="s">
        <v>36</v>
      </c>
    </row>
    <row r="926" spans="1:23" ht="17.5" hidden="1" customHeight="1" x14ac:dyDescent="0.4">
      <c r="A926" s="2">
        <v>94686</v>
      </c>
      <c r="B926" s="1">
        <f t="shared" ref="B926:B934" si="93">DATE(2019,8,31)</f>
        <v>43708</v>
      </c>
      <c r="C926" t="s">
        <v>346</v>
      </c>
      <c r="D926" t="s">
        <v>24</v>
      </c>
      <c r="E926" t="s">
        <v>347</v>
      </c>
      <c r="F926" t="s">
        <v>127</v>
      </c>
      <c r="G926" t="s">
        <v>348</v>
      </c>
      <c r="H926" s="46">
        <v>220.46</v>
      </c>
      <c r="I926" s="46">
        <v>0</v>
      </c>
      <c r="J926" t="s">
        <v>780</v>
      </c>
      <c r="K926" s="2">
        <v>5</v>
      </c>
      <c r="L926" t="s">
        <v>727</v>
      </c>
      <c r="M926" t="s">
        <v>781</v>
      </c>
      <c r="N926" t="s">
        <v>240</v>
      </c>
      <c r="O926" t="s">
        <v>32</v>
      </c>
      <c r="P926" t="s">
        <v>33</v>
      </c>
      <c r="Q926" t="s">
        <v>34</v>
      </c>
      <c r="R926" s="1">
        <f>DATE(2011,2,17)</f>
        <v>40591</v>
      </c>
      <c r="T926" t="s">
        <v>34</v>
      </c>
      <c r="U926" s="2">
        <v>0</v>
      </c>
      <c r="V926" t="s">
        <v>241</v>
      </c>
      <c r="W926" t="s">
        <v>36</v>
      </c>
    </row>
    <row r="927" spans="1:23" ht="17.5" hidden="1" customHeight="1" x14ac:dyDescent="0.4">
      <c r="A927" s="2">
        <v>94686</v>
      </c>
      <c r="B927" s="1">
        <f t="shared" si="93"/>
        <v>43708</v>
      </c>
      <c r="C927" t="s">
        <v>346</v>
      </c>
      <c r="D927" t="s">
        <v>24</v>
      </c>
      <c r="E927" t="s">
        <v>347</v>
      </c>
      <c r="F927" t="s">
        <v>127</v>
      </c>
      <c r="G927" t="s">
        <v>348</v>
      </c>
      <c r="H927" s="46">
        <v>4.17</v>
      </c>
      <c r="I927" s="46">
        <v>0</v>
      </c>
      <c r="J927" t="s">
        <v>780</v>
      </c>
      <c r="K927" s="2">
        <v>5</v>
      </c>
      <c r="L927" t="s">
        <v>727</v>
      </c>
      <c r="M927" t="s">
        <v>781</v>
      </c>
      <c r="N927" t="s">
        <v>240</v>
      </c>
      <c r="O927" t="s">
        <v>32</v>
      </c>
      <c r="P927" t="s">
        <v>46</v>
      </c>
      <c r="Q927" t="s">
        <v>34</v>
      </c>
      <c r="R927" s="1">
        <f>DATE(2011,2,17)</f>
        <v>40591</v>
      </c>
      <c r="T927" t="s">
        <v>34</v>
      </c>
      <c r="U927" s="2">
        <v>0</v>
      </c>
      <c r="V927" t="s">
        <v>241</v>
      </c>
      <c r="W927" t="s">
        <v>36</v>
      </c>
    </row>
    <row r="928" spans="1:23" ht="17.5" hidden="1" customHeight="1" x14ac:dyDescent="0.4">
      <c r="A928" s="2">
        <v>94686</v>
      </c>
      <c r="B928" s="1">
        <f t="shared" si="93"/>
        <v>43708</v>
      </c>
      <c r="C928" t="s">
        <v>631</v>
      </c>
      <c r="D928" t="s">
        <v>24</v>
      </c>
      <c r="E928" t="s">
        <v>347</v>
      </c>
      <c r="F928" t="s">
        <v>75</v>
      </c>
      <c r="G928" t="s">
        <v>348</v>
      </c>
      <c r="H928" s="46">
        <v>177</v>
      </c>
      <c r="I928" s="46">
        <v>0</v>
      </c>
      <c r="J928" t="s">
        <v>780</v>
      </c>
      <c r="K928" s="2">
        <v>5</v>
      </c>
      <c r="L928" t="s">
        <v>727</v>
      </c>
      <c r="M928" t="s">
        <v>781</v>
      </c>
      <c r="N928" t="s">
        <v>240</v>
      </c>
      <c r="O928" t="s">
        <v>32</v>
      </c>
      <c r="P928" t="s">
        <v>33</v>
      </c>
      <c r="Q928" t="s">
        <v>34</v>
      </c>
      <c r="R928" s="1">
        <f>DATE(2011,2,28)</f>
        <v>40602</v>
      </c>
      <c r="T928" t="s">
        <v>34</v>
      </c>
      <c r="U928" s="2">
        <v>0</v>
      </c>
      <c r="V928" t="s">
        <v>241</v>
      </c>
      <c r="W928" t="s">
        <v>36</v>
      </c>
    </row>
    <row r="929" spans="1:23" ht="17.5" hidden="1" customHeight="1" x14ac:dyDescent="0.4">
      <c r="A929" s="2">
        <v>94686</v>
      </c>
      <c r="B929" s="1">
        <f t="shared" si="93"/>
        <v>43708</v>
      </c>
      <c r="C929" t="s">
        <v>394</v>
      </c>
      <c r="D929" t="s">
        <v>24</v>
      </c>
      <c r="E929" t="s">
        <v>347</v>
      </c>
      <c r="F929" t="s">
        <v>111</v>
      </c>
      <c r="G929" t="s">
        <v>348</v>
      </c>
      <c r="H929" s="46">
        <v>35</v>
      </c>
      <c r="I929" s="46">
        <v>0</v>
      </c>
      <c r="J929" t="s">
        <v>780</v>
      </c>
      <c r="K929" s="2">
        <v>5</v>
      </c>
      <c r="L929" t="s">
        <v>727</v>
      </c>
      <c r="M929" t="s">
        <v>781</v>
      </c>
      <c r="N929" t="s">
        <v>240</v>
      </c>
      <c r="O929" t="s">
        <v>32</v>
      </c>
      <c r="P929" t="s">
        <v>33</v>
      </c>
      <c r="Q929" t="s">
        <v>34</v>
      </c>
      <c r="R929" s="1">
        <f>DATE(2013,7,29)</f>
        <v>41484</v>
      </c>
      <c r="T929" t="s">
        <v>34</v>
      </c>
      <c r="U929" s="2">
        <v>0</v>
      </c>
      <c r="V929" t="s">
        <v>241</v>
      </c>
      <c r="W929" t="s">
        <v>36</v>
      </c>
    </row>
    <row r="930" spans="1:23" ht="17.5" hidden="1" customHeight="1" x14ac:dyDescent="0.4">
      <c r="A930" s="2">
        <v>94686</v>
      </c>
      <c r="B930" s="1">
        <f t="shared" si="93"/>
        <v>43708</v>
      </c>
      <c r="C930" t="s">
        <v>394</v>
      </c>
      <c r="D930" t="s">
        <v>24</v>
      </c>
      <c r="E930" t="s">
        <v>347</v>
      </c>
      <c r="F930" t="s">
        <v>111</v>
      </c>
      <c r="G930" t="s">
        <v>348</v>
      </c>
      <c r="H930" s="46">
        <v>9.0299999999999994</v>
      </c>
      <c r="I930" s="46">
        <v>0</v>
      </c>
      <c r="J930" t="s">
        <v>780</v>
      </c>
      <c r="K930" s="2">
        <v>5</v>
      </c>
      <c r="L930" t="s">
        <v>727</v>
      </c>
      <c r="M930" t="s">
        <v>781</v>
      </c>
      <c r="N930" t="s">
        <v>240</v>
      </c>
      <c r="O930" t="s">
        <v>32</v>
      </c>
      <c r="P930" t="s">
        <v>33</v>
      </c>
      <c r="Q930" t="s">
        <v>34</v>
      </c>
      <c r="R930" s="1">
        <f>DATE(2013,7,29)</f>
        <v>41484</v>
      </c>
      <c r="T930" t="s">
        <v>34</v>
      </c>
      <c r="U930" s="2">
        <v>0</v>
      </c>
      <c r="V930" t="s">
        <v>241</v>
      </c>
      <c r="W930" t="s">
        <v>36</v>
      </c>
    </row>
    <row r="931" spans="1:23" ht="17.5" hidden="1" customHeight="1" x14ac:dyDescent="0.4">
      <c r="A931" s="2">
        <v>94686</v>
      </c>
      <c r="B931" s="1">
        <f t="shared" si="93"/>
        <v>43708</v>
      </c>
      <c r="C931" t="s">
        <v>394</v>
      </c>
      <c r="D931" t="s">
        <v>24</v>
      </c>
      <c r="E931" t="s">
        <v>347</v>
      </c>
      <c r="F931" t="s">
        <v>111</v>
      </c>
      <c r="G931" t="s">
        <v>348</v>
      </c>
      <c r="H931" s="46">
        <v>0.66</v>
      </c>
      <c r="I931" s="46">
        <v>0</v>
      </c>
      <c r="J931" t="s">
        <v>780</v>
      </c>
      <c r="K931" s="2">
        <v>5</v>
      </c>
      <c r="L931" t="s">
        <v>727</v>
      </c>
      <c r="M931" t="s">
        <v>781</v>
      </c>
      <c r="N931" t="s">
        <v>240</v>
      </c>
      <c r="O931" t="s">
        <v>32</v>
      </c>
      <c r="P931" t="s">
        <v>46</v>
      </c>
      <c r="Q931" t="s">
        <v>34</v>
      </c>
      <c r="R931" s="1">
        <f>DATE(2013,7,29)</f>
        <v>41484</v>
      </c>
      <c r="T931" t="s">
        <v>34</v>
      </c>
      <c r="U931" s="2">
        <v>0</v>
      </c>
      <c r="V931" t="s">
        <v>241</v>
      </c>
      <c r="W931" t="s">
        <v>36</v>
      </c>
    </row>
    <row r="932" spans="1:23" ht="17.5" hidden="1" customHeight="1" x14ac:dyDescent="0.4">
      <c r="A932" s="2">
        <v>94688</v>
      </c>
      <c r="B932" s="1">
        <f t="shared" si="93"/>
        <v>43708</v>
      </c>
      <c r="C932" t="s">
        <v>394</v>
      </c>
      <c r="D932" t="s">
        <v>24</v>
      </c>
      <c r="E932" t="s">
        <v>347</v>
      </c>
      <c r="F932" t="s">
        <v>111</v>
      </c>
      <c r="G932" t="s">
        <v>348</v>
      </c>
      <c r="H932" s="46">
        <v>0</v>
      </c>
      <c r="I932" s="46">
        <v>18.059999999999999</v>
      </c>
      <c r="J932" t="s">
        <v>62</v>
      </c>
      <c r="K932" s="2">
        <v>5</v>
      </c>
      <c r="L932" t="s">
        <v>727</v>
      </c>
      <c r="M932" t="s">
        <v>782</v>
      </c>
      <c r="N932" t="s">
        <v>240</v>
      </c>
      <c r="O932" t="s">
        <v>32</v>
      </c>
      <c r="P932" t="s">
        <v>33</v>
      </c>
      <c r="Q932" t="s">
        <v>34</v>
      </c>
      <c r="R932" s="1">
        <f>DATE(2013,7,29)</f>
        <v>41484</v>
      </c>
      <c r="T932" t="s">
        <v>34</v>
      </c>
      <c r="U932" s="2">
        <v>0</v>
      </c>
      <c r="V932" t="s">
        <v>241</v>
      </c>
      <c r="W932" t="s">
        <v>36</v>
      </c>
    </row>
    <row r="933" spans="1:23" ht="17.5" hidden="1" customHeight="1" x14ac:dyDescent="0.4">
      <c r="A933" s="2">
        <v>94689</v>
      </c>
      <c r="B933" s="1">
        <f t="shared" si="93"/>
        <v>43708</v>
      </c>
      <c r="C933" t="s">
        <v>168</v>
      </c>
      <c r="D933" t="s">
        <v>24</v>
      </c>
      <c r="E933" t="s">
        <v>102</v>
      </c>
      <c r="F933" t="s">
        <v>169</v>
      </c>
      <c r="G933" t="s">
        <v>49</v>
      </c>
      <c r="H933" s="46">
        <v>135.22</v>
      </c>
      <c r="I933" s="46">
        <v>0</v>
      </c>
      <c r="J933" t="s">
        <v>783</v>
      </c>
      <c r="K933" s="2">
        <v>5</v>
      </c>
      <c r="L933" t="s">
        <v>727</v>
      </c>
      <c r="M933" t="s">
        <v>784</v>
      </c>
      <c r="N933" t="s">
        <v>240</v>
      </c>
      <c r="O933" t="s">
        <v>32</v>
      </c>
      <c r="P933" t="s">
        <v>33</v>
      </c>
      <c r="Q933" t="s">
        <v>34</v>
      </c>
      <c r="R933" s="1">
        <f>DATE(2011,3,2)</f>
        <v>40604</v>
      </c>
      <c r="T933" t="s">
        <v>34</v>
      </c>
      <c r="U933" s="2">
        <v>0</v>
      </c>
      <c r="V933" t="s">
        <v>241</v>
      </c>
      <c r="W933" t="s">
        <v>36</v>
      </c>
    </row>
    <row r="934" spans="1:23" ht="17.5" hidden="1" customHeight="1" x14ac:dyDescent="0.4">
      <c r="A934" s="2">
        <v>94689</v>
      </c>
      <c r="B934" s="1">
        <f t="shared" si="93"/>
        <v>43708</v>
      </c>
      <c r="C934" t="s">
        <v>168</v>
      </c>
      <c r="D934" t="s">
        <v>24</v>
      </c>
      <c r="E934" t="s">
        <v>102</v>
      </c>
      <c r="F934" t="s">
        <v>169</v>
      </c>
      <c r="G934" t="s">
        <v>49</v>
      </c>
      <c r="H934" s="46">
        <v>80.59</v>
      </c>
      <c r="I934" s="46">
        <v>0</v>
      </c>
      <c r="J934" t="s">
        <v>783</v>
      </c>
      <c r="K934" s="2">
        <v>5</v>
      </c>
      <c r="L934" t="s">
        <v>727</v>
      </c>
      <c r="M934" t="s">
        <v>784</v>
      </c>
      <c r="N934" t="s">
        <v>240</v>
      </c>
      <c r="O934" t="s">
        <v>32</v>
      </c>
      <c r="P934" t="s">
        <v>33</v>
      </c>
      <c r="Q934" t="s">
        <v>34</v>
      </c>
      <c r="R934" s="1">
        <f>DATE(2011,3,2)</f>
        <v>40604</v>
      </c>
      <c r="T934" t="s">
        <v>34</v>
      </c>
      <c r="U934" s="2">
        <v>0</v>
      </c>
      <c r="V934" t="s">
        <v>241</v>
      </c>
      <c r="W934" t="s">
        <v>36</v>
      </c>
    </row>
    <row r="935" spans="1:23" ht="17.5" hidden="1" customHeight="1" x14ac:dyDescent="0.4">
      <c r="A935" s="2">
        <v>94730</v>
      </c>
      <c r="B935" s="1">
        <f t="shared" ref="B935:B941" si="94">DATE(2019,9,17)</f>
        <v>43725</v>
      </c>
      <c r="C935" t="s">
        <v>66</v>
      </c>
      <c r="D935" t="s">
        <v>24</v>
      </c>
      <c r="E935" t="s">
        <v>67</v>
      </c>
      <c r="F935" t="s">
        <v>39</v>
      </c>
      <c r="G935" t="s">
        <v>68</v>
      </c>
      <c r="H935" s="46">
        <v>64.88</v>
      </c>
      <c r="I935" s="46">
        <v>0</v>
      </c>
      <c r="J935" t="s">
        <v>62</v>
      </c>
      <c r="K935" s="2">
        <v>6</v>
      </c>
      <c r="L935" t="s">
        <v>727</v>
      </c>
      <c r="M935" t="s">
        <v>785</v>
      </c>
      <c r="N935" t="s">
        <v>71</v>
      </c>
      <c r="O935" t="s">
        <v>32</v>
      </c>
      <c r="P935" t="s">
        <v>33</v>
      </c>
      <c r="Q935" t="s">
        <v>34</v>
      </c>
      <c r="R935" s="1">
        <f t="shared" ref="R935:R940" si="95">DATE(2010,11,2)</f>
        <v>40484</v>
      </c>
      <c r="T935" t="s">
        <v>34</v>
      </c>
      <c r="U935" s="2">
        <v>0</v>
      </c>
      <c r="V935" t="s">
        <v>72</v>
      </c>
      <c r="W935" t="s">
        <v>36</v>
      </c>
    </row>
    <row r="936" spans="1:23" ht="17.5" hidden="1" customHeight="1" x14ac:dyDescent="0.4">
      <c r="A936" s="2">
        <v>94730</v>
      </c>
      <c r="B936" s="1">
        <f t="shared" si="94"/>
        <v>43725</v>
      </c>
      <c r="C936" t="s">
        <v>66</v>
      </c>
      <c r="D936" t="s">
        <v>24</v>
      </c>
      <c r="E936" t="s">
        <v>67</v>
      </c>
      <c r="F936" t="s">
        <v>39</v>
      </c>
      <c r="G936" t="s">
        <v>68</v>
      </c>
      <c r="H936" s="46">
        <v>1.23</v>
      </c>
      <c r="I936" s="46">
        <v>0</v>
      </c>
      <c r="J936" t="s">
        <v>62</v>
      </c>
      <c r="K936" s="2">
        <v>6</v>
      </c>
      <c r="L936" t="s">
        <v>727</v>
      </c>
      <c r="M936" t="s">
        <v>785</v>
      </c>
      <c r="N936" t="s">
        <v>71</v>
      </c>
      <c r="O936" t="s">
        <v>32</v>
      </c>
      <c r="P936" t="s">
        <v>46</v>
      </c>
      <c r="Q936" t="s">
        <v>34</v>
      </c>
      <c r="R936" s="1">
        <f t="shared" si="95"/>
        <v>40484</v>
      </c>
      <c r="T936" t="s">
        <v>34</v>
      </c>
      <c r="U936" s="2">
        <v>0</v>
      </c>
      <c r="V936" t="s">
        <v>72</v>
      </c>
      <c r="W936" t="s">
        <v>36</v>
      </c>
    </row>
    <row r="937" spans="1:23" ht="17.5" hidden="1" customHeight="1" x14ac:dyDescent="0.4">
      <c r="A937" s="2">
        <v>94731</v>
      </c>
      <c r="B937" s="1">
        <f t="shared" si="94"/>
        <v>43725</v>
      </c>
      <c r="C937" t="s">
        <v>66</v>
      </c>
      <c r="D937" t="s">
        <v>24</v>
      </c>
      <c r="E937" t="s">
        <v>67</v>
      </c>
      <c r="F937" t="s">
        <v>39</v>
      </c>
      <c r="G937" t="s">
        <v>68</v>
      </c>
      <c r="H937" s="46">
        <v>92.53</v>
      </c>
      <c r="I937" s="46">
        <v>0</v>
      </c>
      <c r="J937" t="s">
        <v>62</v>
      </c>
      <c r="K937" s="2">
        <v>6</v>
      </c>
      <c r="L937" t="s">
        <v>727</v>
      </c>
      <c r="M937" t="s">
        <v>778</v>
      </c>
      <c r="N937" t="s">
        <v>271</v>
      </c>
      <c r="O937" t="s">
        <v>32</v>
      </c>
      <c r="P937" t="s">
        <v>33</v>
      </c>
      <c r="Q937" t="s">
        <v>34</v>
      </c>
      <c r="R937" s="1">
        <f t="shared" si="95"/>
        <v>40484</v>
      </c>
      <c r="T937" t="s">
        <v>34</v>
      </c>
      <c r="U937" s="2">
        <v>0</v>
      </c>
      <c r="V937" t="s">
        <v>272</v>
      </c>
      <c r="W937" t="s">
        <v>36</v>
      </c>
    </row>
    <row r="938" spans="1:23" ht="17.5" hidden="1" customHeight="1" x14ac:dyDescent="0.4">
      <c r="A938" s="2">
        <v>94731</v>
      </c>
      <c r="B938" s="1">
        <f t="shared" si="94"/>
        <v>43725</v>
      </c>
      <c r="C938" t="s">
        <v>66</v>
      </c>
      <c r="D938" t="s">
        <v>24</v>
      </c>
      <c r="E938" t="s">
        <v>67</v>
      </c>
      <c r="F938" t="s">
        <v>39</v>
      </c>
      <c r="G938" t="s">
        <v>68</v>
      </c>
      <c r="H938" s="46">
        <v>1.75</v>
      </c>
      <c r="I938" s="46">
        <v>0</v>
      </c>
      <c r="J938" t="s">
        <v>62</v>
      </c>
      <c r="K938" s="2">
        <v>6</v>
      </c>
      <c r="L938" t="s">
        <v>727</v>
      </c>
      <c r="M938" t="s">
        <v>778</v>
      </c>
      <c r="N938" t="s">
        <v>271</v>
      </c>
      <c r="O938" t="s">
        <v>32</v>
      </c>
      <c r="P938" t="s">
        <v>46</v>
      </c>
      <c r="Q938" t="s">
        <v>34</v>
      </c>
      <c r="R938" s="1">
        <f t="shared" si="95"/>
        <v>40484</v>
      </c>
      <c r="T938" t="s">
        <v>34</v>
      </c>
      <c r="U938" s="2">
        <v>0</v>
      </c>
      <c r="V938" t="s">
        <v>272</v>
      </c>
      <c r="W938" t="s">
        <v>36</v>
      </c>
    </row>
    <row r="939" spans="1:23" ht="17.5" hidden="1" customHeight="1" x14ac:dyDescent="0.4">
      <c r="A939" s="2">
        <v>94731</v>
      </c>
      <c r="B939" s="1">
        <f t="shared" si="94"/>
        <v>43725</v>
      </c>
      <c r="C939" t="s">
        <v>273</v>
      </c>
      <c r="D939" t="s">
        <v>24</v>
      </c>
      <c r="E939" t="s">
        <v>67</v>
      </c>
      <c r="F939" t="s">
        <v>56</v>
      </c>
      <c r="G939" t="s">
        <v>68</v>
      </c>
      <c r="H939" s="46">
        <v>87.36</v>
      </c>
      <c r="I939" s="46">
        <v>0</v>
      </c>
      <c r="J939" t="s">
        <v>62</v>
      </c>
      <c r="K939" s="2">
        <v>6</v>
      </c>
      <c r="L939" t="s">
        <v>727</v>
      </c>
      <c r="M939" t="s">
        <v>778</v>
      </c>
      <c r="N939" t="s">
        <v>271</v>
      </c>
      <c r="O939" t="s">
        <v>32</v>
      </c>
      <c r="P939" t="s">
        <v>33</v>
      </c>
      <c r="Q939" t="s">
        <v>34</v>
      </c>
      <c r="R939" s="1">
        <f t="shared" si="95"/>
        <v>40484</v>
      </c>
      <c r="T939" t="s">
        <v>34</v>
      </c>
      <c r="U939" s="2">
        <v>0</v>
      </c>
      <c r="V939" t="s">
        <v>272</v>
      </c>
      <c r="W939" t="s">
        <v>36</v>
      </c>
    </row>
    <row r="940" spans="1:23" ht="17.5" hidden="1" customHeight="1" x14ac:dyDescent="0.4">
      <c r="A940" s="2">
        <v>94731</v>
      </c>
      <c r="B940" s="1">
        <f t="shared" si="94"/>
        <v>43725</v>
      </c>
      <c r="C940" t="s">
        <v>273</v>
      </c>
      <c r="D940" t="s">
        <v>24</v>
      </c>
      <c r="E940" t="s">
        <v>67</v>
      </c>
      <c r="F940" t="s">
        <v>56</v>
      </c>
      <c r="G940" t="s">
        <v>68</v>
      </c>
      <c r="H940" s="46">
        <v>1.65</v>
      </c>
      <c r="I940" s="46">
        <v>0</v>
      </c>
      <c r="J940" t="s">
        <v>62</v>
      </c>
      <c r="K940" s="2">
        <v>6</v>
      </c>
      <c r="L940" t="s">
        <v>727</v>
      </c>
      <c r="M940" t="s">
        <v>778</v>
      </c>
      <c r="N940" t="s">
        <v>271</v>
      </c>
      <c r="O940" t="s">
        <v>32</v>
      </c>
      <c r="P940" t="s">
        <v>46</v>
      </c>
      <c r="Q940" t="s">
        <v>34</v>
      </c>
      <c r="R940" s="1">
        <f t="shared" si="95"/>
        <v>40484</v>
      </c>
      <c r="T940" t="s">
        <v>34</v>
      </c>
      <c r="U940" s="2">
        <v>0</v>
      </c>
      <c r="V940" t="s">
        <v>272</v>
      </c>
      <c r="W940" t="s">
        <v>36</v>
      </c>
    </row>
    <row r="941" spans="1:23" ht="17.5" hidden="1" customHeight="1" x14ac:dyDescent="0.4">
      <c r="A941" s="2">
        <v>94731</v>
      </c>
      <c r="B941" s="1">
        <f t="shared" si="94"/>
        <v>43725</v>
      </c>
      <c r="C941" t="s">
        <v>418</v>
      </c>
      <c r="D941" t="s">
        <v>24</v>
      </c>
      <c r="E941" t="s">
        <v>67</v>
      </c>
      <c r="F941" t="s">
        <v>385</v>
      </c>
      <c r="G941" t="s">
        <v>68</v>
      </c>
      <c r="H941" s="46">
        <v>399.99</v>
      </c>
      <c r="I941" s="46">
        <v>0</v>
      </c>
      <c r="J941" t="s">
        <v>62</v>
      </c>
      <c r="K941" s="2">
        <v>6</v>
      </c>
      <c r="L941" t="s">
        <v>727</v>
      </c>
      <c r="M941" t="s">
        <v>778</v>
      </c>
      <c r="N941" t="s">
        <v>271</v>
      </c>
      <c r="O941" t="s">
        <v>32</v>
      </c>
      <c r="P941" t="s">
        <v>33</v>
      </c>
      <c r="Q941" t="s">
        <v>34</v>
      </c>
      <c r="R941" s="1">
        <f>DATE(2011,10,20)</f>
        <v>40836</v>
      </c>
      <c r="T941" t="s">
        <v>34</v>
      </c>
      <c r="U941" s="2">
        <v>0</v>
      </c>
      <c r="V941" t="s">
        <v>272</v>
      </c>
      <c r="W941" t="s">
        <v>36</v>
      </c>
    </row>
    <row r="942" spans="1:23" ht="17.5" hidden="1" customHeight="1" x14ac:dyDescent="0.4">
      <c r="A942" s="2">
        <v>94792</v>
      </c>
      <c r="B942" s="1">
        <f t="shared" ref="B942:B960" si="96">DATE(2019,9,18)</f>
        <v>43726</v>
      </c>
      <c r="C942" t="s">
        <v>242</v>
      </c>
      <c r="D942" t="s">
        <v>24</v>
      </c>
      <c r="E942" t="s">
        <v>161</v>
      </c>
      <c r="F942" t="s">
        <v>243</v>
      </c>
      <c r="G942" t="s">
        <v>68</v>
      </c>
      <c r="H942" s="46">
        <v>86.38</v>
      </c>
      <c r="I942" s="46">
        <v>0</v>
      </c>
      <c r="J942" t="s">
        <v>62</v>
      </c>
      <c r="K942" s="2">
        <v>6</v>
      </c>
      <c r="L942" t="s">
        <v>727</v>
      </c>
      <c r="M942" t="s">
        <v>786</v>
      </c>
      <c r="N942" t="s">
        <v>245</v>
      </c>
      <c r="O942" t="s">
        <v>32</v>
      </c>
      <c r="P942" t="s">
        <v>33</v>
      </c>
      <c r="Q942" t="s">
        <v>34</v>
      </c>
      <c r="R942" s="1">
        <f>DATE(2010,11,2)</f>
        <v>40484</v>
      </c>
      <c r="T942" t="s">
        <v>34</v>
      </c>
      <c r="U942" s="2">
        <v>0</v>
      </c>
      <c r="V942" t="s">
        <v>246</v>
      </c>
      <c r="W942" t="s">
        <v>36</v>
      </c>
    </row>
    <row r="943" spans="1:23" ht="17.5" hidden="1" customHeight="1" x14ac:dyDescent="0.4">
      <c r="A943" s="2">
        <v>94792</v>
      </c>
      <c r="B943" s="1">
        <f t="shared" si="96"/>
        <v>43726</v>
      </c>
      <c r="C943" t="s">
        <v>242</v>
      </c>
      <c r="D943" t="s">
        <v>24</v>
      </c>
      <c r="E943" t="s">
        <v>161</v>
      </c>
      <c r="F943" t="s">
        <v>243</v>
      </c>
      <c r="G943" t="s">
        <v>68</v>
      </c>
      <c r="H943" s="46">
        <v>1.63</v>
      </c>
      <c r="I943" s="46">
        <v>0</v>
      </c>
      <c r="J943" t="s">
        <v>62</v>
      </c>
      <c r="K943" s="2">
        <v>6</v>
      </c>
      <c r="L943" t="s">
        <v>727</v>
      </c>
      <c r="M943" t="s">
        <v>786</v>
      </c>
      <c r="N943" t="s">
        <v>245</v>
      </c>
      <c r="O943" t="s">
        <v>32</v>
      </c>
      <c r="P943" t="s">
        <v>46</v>
      </c>
      <c r="Q943" t="s">
        <v>34</v>
      </c>
      <c r="R943" s="1">
        <f>DATE(2010,11,2)</f>
        <v>40484</v>
      </c>
      <c r="T943" t="s">
        <v>34</v>
      </c>
      <c r="U943" s="2">
        <v>0</v>
      </c>
      <c r="V943" t="s">
        <v>246</v>
      </c>
      <c r="W943" t="s">
        <v>36</v>
      </c>
    </row>
    <row r="944" spans="1:23" ht="17.5" hidden="1" customHeight="1" x14ac:dyDescent="0.4">
      <c r="A944" s="2">
        <v>94793</v>
      </c>
      <c r="B944" s="1">
        <f t="shared" si="96"/>
        <v>43726</v>
      </c>
      <c r="C944" t="s">
        <v>346</v>
      </c>
      <c r="D944" t="s">
        <v>24</v>
      </c>
      <c r="E944" t="s">
        <v>347</v>
      </c>
      <c r="F944" t="s">
        <v>127</v>
      </c>
      <c r="G944" t="s">
        <v>348</v>
      </c>
      <c r="H944" s="46">
        <v>40</v>
      </c>
      <c r="I944" s="46">
        <v>0</v>
      </c>
      <c r="J944" t="s">
        <v>62</v>
      </c>
      <c r="K944" s="2">
        <v>6</v>
      </c>
      <c r="L944" t="s">
        <v>727</v>
      </c>
      <c r="M944" t="s">
        <v>787</v>
      </c>
      <c r="N944" t="s">
        <v>350</v>
      </c>
      <c r="O944" t="s">
        <v>32</v>
      </c>
      <c r="P944" t="s">
        <v>33</v>
      </c>
      <c r="Q944" t="s">
        <v>34</v>
      </c>
      <c r="R944" s="1">
        <f>DATE(2011,2,17)</f>
        <v>40591</v>
      </c>
      <c r="T944" t="s">
        <v>34</v>
      </c>
      <c r="U944" s="2">
        <v>0</v>
      </c>
      <c r="V944" t="s">
        <v>351</v>
      </c>
      <c r="W944" t="s">
        <v>36</v>
      </c>
    </row>
    <row r="945" spans="1:23" ht="17.5" hidden="1" customHeight="1" x14ac:dyDescent="0.4">
      <c r="A945" s="2">
        <v>94796</v>
      </c>
      <c r="B945" s="1">
        <f t="shared" si="96"/>
        <v>43726</v>
      </c>
      <c r="C945" t="s">
        <v>742</v>
      </c>
      <c r="D945" t="s">
        <v>24</v>
      </c>
      <c r="E945" t="s">
        <v>102</v>
      </c>
      <c r="F945" t="s">
        <v>111</v>
      </c>
      <c r="G945" t="s">
        <v>49</v>
      </c>
      <c r="H945" s="46">
        <v>4.01</v>
      </c>
      <c r="I945" s="46">
        <v>0</v>
      </c>
      <c r="J945" t="s">
        <v>62</v>
      </c>
      <c r="K945" s="2">
        <v>6</v>
      </c>
      <c r="L945" t="s">
        <v>727</v>
      </c>
      <c r="M945" t="s">
        <v>788</v>
      </c>
      <c r="N945" t="s">
        <v>199</v>
      </c>
      <c r="O945" t="s">
        <v>32</v>
      </c>
      <c r="P945" t="s">
        <v>33</v>
      </c>
      <c r="Q945" t="s">
        <v>34</v>
      </c>
      <c r="R945" s="1">
        <f t="shared" ref="R945:R950" si="97">DATE(2010,11,2)</f>
        <v>40484</v>
      </c>
      <c r="T945" t="s">
        <v>34</v>
      </c>
      <c r="U945" s="2">
        <v>0</v>
      </c>
      <c r="V945" t="s">
        <v>200</v>
      </c>
      <c r="W945" t="s">
        <v>36</v>
      </c>
    </row>
    <row r="946" spans="1:23" ht="17.5" hidden="1" customHeight="1" x14ac:dyDescent="0.4">
      <c r="A946" s="2">
        <v>94796</v>
      </c>
      <c r="B946" s="1">
        <f t="shared" si="96"/>
        <v>43726</v>
      </c>
      <c r="C946" t="s">
        <v>742</v>
      </c>
      <c r="D946" t="s">
        <v>24</v>
      </c>
      <c r="E946" t="s">
        <v>102</v>
      </c>
      <c r="F946" t="s">
        <v>111</v>
      </c>
      <c r="G946" t="s">
        <v>49</v>
      </c>
      <c r="H946" s="46">
        <v>0.08</v>
      </c>
      <c r="I946" s="46">
        <v>0</v>
      </c>
      <c r="J946" t="s">
        <v>62</v>
      </c>
      <c r="K946" s="2">
        <v>6</v>
      </c>
      <c r="L946" t="s">
        <v>727</v>
      </c>
      <c r="M946" t="s">
        <v>788</v>
      </c>
      <c r="N946" t="s">
        <v>199</v>
      </c>
      <c r="O946" t="s">
        <v>32</v>
      </c>
      <c r="P946" t="s">
        <v>46</v>
      </c>
      <c r="Q946" t="s">
        <v>34</v>
      </c>
      <c r="R946" s="1">
        <f t="shared" si="97"/>
        <v>40484</v>
      </c>
      <c r="T946" t="s">
        <v>34</v>
      </c>
      <c r="U946" s="2">
        <v>0</v>
      </c>
      <c r="V946" t="s">
        <v>200</v>
      </c>
      <c r="W946" t="s">
        <v>36</v>
      </c>
    </row>
    <row r="947" spans="1:23" ht="17.5" hidden="1" customHeight="1" x14ac:dyDescent="0.4">
      <c r="A947" s="2">
        <v>94796</v>
      </c>
      <c r="B947" s="1">
        <f t="shared" si="96"/>
        <v>43726</v>
      </c>
      <c r="C947" t="s">
        <v>395</v>
      </c>
      <c r="D947" t="s">
        <v>24</v>
      </c>
      <c r="E947" t="s">
        <v>74</v>
      </c>
      <c r="F947" t="s">
        <v>111</v>
      </c>
      <c r="G947" t="s">
        <v>40</v>
      </c>
      <c r="H947" s="46">
        <v>4.01</v>
      </c>
      <c r="I947" s="46">
        <v>0</v>
      </c>
      <c r="J947" t="s">
        <v>62</v>
      </c>
      <c r="K947" s="2">
        <v>6</v>
      </c>
      <c r="L947" t="s">
        <v>727</v>
      </c>
      <c r="M947" t="s">
        <v>788</v>
      </c>
      <c r="N947" t="s">
        <v>199</v>
      </c>
      <c r="O947" t="s">
        <v>32</v>
      </c>
      <c r="P947" t="s">
        <v>33</v>
      </c>
      <c r="Q947" t="s">
        <v>34</v>
      </c>
      <c r="R947" s="1">
        <f t="shared" si="97"/>
        <v>40484</v>
      </c>
      <c r="T947" t="s">
        <v>34</v>
      </c>
      <c r="U947" s="2">
        <v>0</v>
      </c>
      <c r="V947" t="s">
        <v>200</v>
      </c>
      <c r="W947" t="s">
        <v>36</v>
      </c>
    </row>
    <row r="948" spans="1:23" ht="17.5" hidden="1" customHeight="1" x14ac:dyDescent="0.4">
      <c r="A948" s="2">
        <v>94796</v>
      </c>
      <c r="B948" s="1">
        <f t="shared" si="96"/>
        <v>43726</v>
      </c>
      <c r="C948" t="s">
        <v>395</v>
      </c>
      <c r="D948" t="s">
        <v>24</v>
      </c>
      <c r="E948" t="s">
        <v>74</v>
      </c>
      <c r="F948" t="s">
        <v>111</v>
      </c>
      <c r="G948" t="s">
        <v>40</v>
      </c>
      <c r="H948" s="46">
        <v>0.08</v>
      </c>
      <c r="I948" s="46">
        <v>0</v>
      </c>
      <c r="J948" t="s">
        <v>62</v>
      </c>
      <c r="K948" s="2">
        <v>6</v>
      </c>
      <c r="L948" t="s">
        <v>727</v>
      </c>
      <c r="M948" t="s">
        <v>788</v>
      </c>
      <c r="N948" t="s">
        <v>199</v>
      </c>
      <c r="O948" t="s">
        <v>32</v>
      </c>
      <c r="P948" t="s">
        <v>46</v>
      </c>
      <c r="Q948" t="s">
        <v>34</v>
      </c>
      <c r="R948" s="1">
        <f t="shared" si="97"/>
        <v>40484</v>
      </c>
      <c r="T948" t="s">
        <v>34</v>
      </c>
      <c r="U948" s="2">
        <v>0</v>
      </c>
      <c r="V948" t="s">
        <v>200</v>
      </c>
      <c r="W948" t="s">
        <v>36</v>
      </c>
    </row>
    <row r="949" spans="1:23" ht="17.5" hidden="1" customHeight="1" x14ac:dyDescent="0.4">
      <c r="A949" s="2">
        <v>94796</v>
      </c>
      <c r="B949" s="1">
        <f t="shared" si="96"/>
        <v>43726</v>
      </c>
      <c r="C949" t="s">
        <v>506</v>
      </c>
      <c r="D949" t="s">
        <v>24</v>
      </c>
      <c r="E949" t="s">
        <v>507</v>
      </c>
      <c r="F949" t="s">
        <v>111</v>
      </c>
      <c r="G949" t="s">
        <v>40</v>
      </c>
      <c r="H949" s="46">
        <v>4.01</v>
      </c>
      <c r="I949" s="46">
        <v>0</v>
      </c>
      <c r="J949" t="s">
        <v>62</v>
      </c>
      <c r="K949" s="2">
        <v>6</v>
      </c>
      <c r="L949" t="s">
        <v>727</v>
      </c>
      <c r="M949" t="s">
        <v>788</v>
      </c>
      <c r="N949" t="s">
        <v>199</v>
      </c>
      <c r="O949" t="s">
        <v>32</v>
      </c>
      <c r="P949" t="s">
        <v>33</v>
      </c>
      <c r="Q949" t="s">
        <v>34</v>
      </c>
      <c r="R949" s="1">
        <f t="shared" si="97"/>
        <v>40484</v>
      </c>
      <c r="T949" t="s">
        <v>34</v>
      </c>
      <c r="U949" s="2">
        <v>0</v>
      </c>
      <c r="V949" t="s">
        <v>200</v>
      </c>
      <c r="W949" t="s">
        <v>36</v>
      </c>
    </row>
    <row r="950" spans="1:23" ht="17.5" hidden="1" customHeight="1" x14ac:dyDescent="0.4">
      <c r="A950" s="2">
        <v>94796</v>
      </c>
      <c r="B950" s="1">
        <f t="shared" si="96"/>
        <v>43726</v>
      </c>
      <c r="C950" t="s">
        <v>506</v>
      </c>
      <c r="D950" t="s">
        <v>24</v>
      </c>
      <c r="E950" t="s">
        <v>507</v>
      </c>
      <c r="F950" t="s">
        <v>111</v>
      </c>
      <c r="G950" t="s">
        <v>40</v>
      </c>
      <c r="H950" s="46">
        <v>0.08</v>
      </c>
      <c r="I950" s="46">
        <v>0</v>
      </c>
      <c r="J950" t="s">
        <v>62</v>
      </c>
      <c r="K950" s="2">
        <v>6</v>
      </c>
      <c r="L950" t="s">
        <v>727</v>
      </c>
      <c r="M950" t="s">
        <v>788</v>
      </c>
      <c r="N950" t="s">
        <v>199</v>
      </c>
      <c r="O950" t="s">
        <v>32</v>
      </c>
      <c r="P950" t="s">
        <v>46</v>
      </c>
      <c r="Q950" t="s">
        <v>34</v>
      </c>
      <c r="R950" s="1">
        <f t="shared" si="97"/>
        <v>40484</v>
      </c>
      <c r="T950" t="s">
        <v>34</v>
      </c>
      <c r="U950" s="2">
        <v>0</v>
      </c>
      <c r="V950" t="s">
        <v>200</v>
      </c>
      <c r="W950" t="s">
        <v>36</v>
      </c>
    </row>
    <row r="951" spans="1:23" ht="17.5" hidden="1" customHeight="1" x14ac:dyDescent="0.4">
      <c r="A951" s="2">
        <v>94797</v>
      </c>
      <c r="B951" s="1">
        <f t="shared" si="96"/>
        <v>43726</v>
      </c>
      <c r="C951" t="s">
        <v>184</v>
      </c>
      <c r="D951" t="s">
        <v>24</v>
      </c>
      <c r="E951" t="s">
        <v>133</v>
      </c>
      <c r="F951" t="s">
        <v>56</v>
      </c>
      <c r="G951" t="s">
        <v>27</v>
      </c>
      <c r="H951" s="46">
        <v>51</v>
      </c>
      <c r="I951" s="46">
        <v>0</v>
      </c>
      <c r="J951" t="s">
        <v>789</v>
      </c>
      <c r="K951" s="2">
        <v>6</v>
      </c>
      <c r="L951" t="s">
        <v>727</v>
      </c>
      <c r="M951" t="s">
        <v>790</v>
      </c>
      <c r="N951" t="s">
        <v>656</v>
      </c>
      <c r="O951" t="s">
        <v>32</v>
      </c>
      <c r="P951" t="s">
        <v>33</v>
      </c>
      <c r="Q951" t="s">
        <v>34</v>
      </c>
      <c r="R951" s="1">
        <f>DATE(2012,3,1)</f>
        <v>40969</v>
      </c>
      <c r="T951" t="s">
        <v>34</v>
      </c>
      <c r="U951" s="2">
        <v>0</v>
      </c>
      <c r="V951" t="s">
        <v>657</v>
      </c>
      <c r="W951" t="s">
        <v>36</v>
      </c>
    </row>
    <row r="952" spans="1:23" ht="17.5" hidden="1" customHeight="1" x14ac:dyDescent="0.4">
      <c r="A952" s="2">
        <v>94797</v>
      </c>
      <c r="B952" s="1">
        <f t="shared" si="96"/>
        <v>43726</v>
      </c>
      <c r="C952" t="s">
        <v>184</v>
      </c>
      <c r="D952" t="s">
        <v>24</v>
      </c>
      <c r="E952" t="s">
        <v>133</v>
      </c>
      <c r="F952" t="s">
        <v>56</v>
      </c>
      <c r="G952" t="s">
        <v>27</v>
      </c>
      <c r="H952" s="46">
        <v>5</v>
      </c>
      <c r="I952" s="46">
        <v>0</v>
      </c>
      <c r="J952" t="s">
        <v>789</v>
      </c>
      <c r="K952" s="2">
        <v>6</v>
      </c>
      <c r="L952" t="s">
        <v>727</v>
      </c>
      <c r="M952" t="s">
        <v>790</v>
      </c>
      <c r="N952" t="s">
        <v>656</v>
      </c>
      <c r="O952" t="s">
        <v>32</v>
      </c>
      <c r="P952" t="s">
        <v>33</v>
      </c>
      <c r="Q952" t="s">
        <v>34</v>
      </c>
      <c r="R952" s="1">
        <f>DATE(2012,3,1)</f>
        <v>40969</v>
      </c>
      <c r="T952" t="s">
        <v>34</v>
      </c>
      <c r="U952" s="2">
        <v>0</v>
      </c>
      <c r="V952" t="s">
        <v>657</v>
      </c>
      <c r="W952" t="s">
        <v>36</v>
      </c>
    </row>
    <row r="953" spans="1:23" ht="17.5" hidden="1" customHeight="1" x14ac:dyDescent="0.4">
      <c r="A953" s="2">
        <v>94797</v>
      </c>
      <c r="B953" s="1">
        <f t="shared" si="96"/>
        <v>43726</v>
      </c>
      <c r="C953" t="s">
        <v>184</v>
      </c>
      <c r="D953" t="s">
        <v>24</v>
      </c>
      <c r="E953" t="s">
        <v>133</v>
      </c>
      <c r="F953" t="s">
        <v>56</v>
      </c>
      <c r="G953" t="s">
        <v>27</v>
      </c>
      <c r="H953" s="46">
        <v>0.96</v>
      </c>
      <c r="I953" s="46">
        <v>0</v>
      </c>
      <c r="J953" t="s">
        <v>789</v>
      </c>
      <c r="K953" s="2">
        <v>6</v>
      </c>
      <c r="L953" t="s">
        <v>727</v>
      </c>
      <c r="M953" t="s">
        <v>790</v>
      </c>
      <c r="N953" t="s">
        <v>656</v>
      </c>
      <c r="O953" t="s">
        <v>32</v>
      </c>
      <c r="P953" t="s">
        <v>46</v>
      </c>
      <c r="Q953" t="s">
        <v>34</v>
      </c>
      <c r="R953" s="1">
        <f>DATE(2012,3,1)</f>
        <v>40969</v>
      </c>
      <c r="T953" t="s">
        <v>34</v>
      </c>
      <c r="U953" s="2">
        <v>0</v>
      </c>
      <c r="V953" t="s">
        <v>657</v>
      </c>
      <c r="W953" t="s">
        <v>36</v>
      </c>
    </row>
    <row r="954" spans="1:23" ht="17.5" hidden="1" customHeight="1" x14ac:dyDescent="0.4">
      <c r="A954" s="2">
        <v>94802</v>
      </c>
      <c r="B954" s="1">
        <f t="shared" si="96"/>
        <v>43726</v>
      </c>
      <c r="C954" t="s">
        <v>138</v>
      </c>
      <c r="D954" t="s">
        <v>24</v>
      </c>
      <c r="E954" t="s">
        <v>139</v>
      </c>
      <c r="F954" t="s">
        <v>140</v>
      </c>
      <c r="G954" t="s">
        <v>141</v>
      </c>
      <c r="H954" s="46">
        <v>136.85</v>
      </c>
      <c r="I954" s="46">
        <v>0</v>
      </c>
      <c r="J954" t="s">
        <v>62</v>
      </c>
      <c r="K954" s="2">
        <v>6</v>
      </c>
      <c r="L954" t="s">
        <v>727</v>
      </c>
      <c r="M954" t="s">
        <v>791</v>
      </c>
      <c r="N954" t="s">
        <v>143</v>
      </c>
      <c r="O954" t="s">
        <v>32</v>
      </c>
      <c r="P954" t="s">
        <v>33</v>
      </c>
      <c r="Q954" t="s">
        <v>34</v>
      </c>
      <c r="R954" s="1">
        <f>DATE(2010,11,2)</f>
        <v>40484</v>
      </c>
      <c r="T954" t="s">
        <v>34</v>
      </c>
      <c r="U954" s="2">
        <v>0</v>
      </c>
      <c r="V954" t="s">
        <v>144</v>
      </c>
      <c r="W954" t="s">
        <v>36</v>
      </c>
    </row>
    <row r="955" spans="1:23" ht="17.5" hidden="1" customHeight="1" x14ac:dyDescent="0.4">
      <c r="A955" s="2">
        <v>94802</v>
      </c>
      <c r="B955" s="1">
        <f t="shared" si="96"/>
        <v>43726</v>
      </c>
      <c r="C955" t="s">
        <v>138</v>
      </c>
      <c r="D955" t="s">
        <v>24</v>
      </c>
      <c r="E955" t="s">
        <v>139</v>
      </c>
      <c r="F955" t="s">
        <v>140</v>
      </c>
      <c r="G955" t="s">
        <v>141</v>
      </c>
      <c r="H955" s="46">
        <v>2.59</v>
      </c>
      <c r="I955" s="46">
        <v>0</v>
      </c>
      <c r="J955" t="s">
        <v>62</v>
      </c>
      <c r="K955" s="2">
        <v>6</v>
      </c>
      <c r="L955" t="s">
        <v>727</v>
      </c>
      <c r="M955" t="s">
        <v>791</v>
      </c>
      <c r="N955" t="s">
        <v>143</v>
      </c>
      <c r="O955" t="s">
        <v>32</v>
      </c>
      <c r="P955" t="s">
        <v>46</v>
      </c>
      <c r="Q955" t="s">
        <v>34</v>
      </c>
      <c r="R955" s="1">
        <f>DATE(2010,11,2)</f>
        <v>40484</v>
      </c>
      <c r="T955" t="s">
        <v>34</v>
      </c>
      <c r="U955" s="2">
        <v>0</v>
      </c>
      <c r="V955" t="s">
        <v>144</v>
      </c>
      <c r="W955" t="s">
        <v>36</v>
      </c>
    </row>
    <row r="956" spans="1:23" ht="17.5" hidden="1" customHeight="1" x14ac:dyDescent="0.4">
      <c r="A956" s="2">
        <v>94803</v>
      </c>
      <c r="B956" s="1">
        <f t="shared" si="96"/>
        <v>43726</v>
      </c>
      <c r="C956" t="s">
        <v>174</v>
      </c>
      <c r="D956" t="s">
        <v>24</v>
      </c>
      <c r="E956" t="s">
        <v>139</v>
      </c>
      <c r="F956" t="s">
        <v>58</v>
      </c>
      <c r="G956" t="s">
        <v>141</v>
      </c>
      <c r="H956" s="46">
        <v>0.14000000000000001</v>
      </c>
      <c r="I956" s="46">
        <v>0</v>
      </c>
      <c r="J956" t="s">
        <v>62</v>
      </c>
      <c r="K956" s="2">
        <v>6</v>
      </c>
      <c r="L956" t="s">
        <v>727</v>
      </c>
      <c r="M956" t="s">
        <v>792</v>
      </c>
      <c r="N956" t="s">
        <v>187</v>
      </c>
      <c r="O956" t="s">
        <v>32</v>
      </c>
      <c r="P956" t="s">
        <v>33</v>
      </c>
      <c r="Q956" t="s">
        <v>34</v>
      </c>
      <c r="R956" s="1">
        <f>DATE(2012,2,1)</f>
        <v>40940</v>
      </c>
      <c r="T956" t="s">
        <v>34</v>
      </c>
      <c r="U956" s="2">
        <v>0</v>
      </c>
      <c r="V956" t="s">
        <v>189</v>
      </c>
      <c r="W956" t="s">
        <v>36</v>
      </c>
    </row>
    <row r="957" spans="1:23" ht="17.5" hidden="1" customHeight="1" x14ac:dyDescent="0.4">
      <c r="A957" s="2">
        <v>94804</v>
      </c>
      <c r="B957" s="1">
        <f t="shared" si="96"/>
        <v>43726</v>
      </c>
      <c r="C957" t="s">
        <v>116</v>
      </c>
      <c r="D957" t="s">
        <v>24</v>
      </c>
      <c r="E957" t="s">
        <v>193</v>
      </c>
      <c r="F957" t="s">
        <v>118</v>
      </c>
      <c r="G957" t="s">
        <v>119</v>
      </c>
      <c r="H957" s="46">
        <v>36.99</v>
      </c>
      <c r="I957" s="46">
        <v>0</v>
      </c>
      <c r="J957" t="s">
        <v>62</v>
      </c>
      <c r="K957" s="2">
        <v>6</v>
      </c>
      <c r="L957" t="s">
        <v>727</v>
      </c>
      <c r="M957" t="s">
        <v>793</v>
      </c>
      <c r="N957" t="s">
        <v>122</v>
      </c>
      <c r="O957" t="s">
        <v>32</v>
      </c>
      <c r="P957" t="s">
        <v>46</v>
      </c>
      <c r="Q957" t="s">
        <v>34</v>
      </c>
      <c r="R957" s="1">
        <f>DATE(2012,6,27)</f>
        <v>41087</v>
      </c>
      <c r="T957" t="s">
        <v>34</v>
      </c>
      <c r="U957" s="2">
        <v>0</v>
      </c>
      <c r="V957" t="s">
        <v>123</v>
      </c>
      <c r="W957" t="s">
        <v>36</v>
      </c>
    </row>
    <row r="958" spans="1:23" ht="17.5" hidden="1" customHeight="1" x14ac:dyDescent="0.4">
      <c r="A958" s="2">
        <v>94804</v>
      </c>
      <c r="B958" s="1">
        <f t="shared" si="96"/>
        <v>43726</v>
      </c>
      <c r="C958" t="s">
        <v>116</v>
      </c>
      <c r="D958" t="s">
        <v>24</v>
      </c>
      <c r="E958" t="s">
        <v>193</v>
      </c>
      <c r="F958" t="s">
        <v>118</v>
      </c>
      <c r="G958" t="s">
        <v>119</v>
      </c>
      <c r="H958" s="46">
        <v>1957</v>
      </c>
      <c r="I958" s="46">
        <v>0</v>
      </c>
      <c r="J958" t="s">
        <v>62</v>
      </c>
      <c r="K958" s="2">
        <v>6</v>
      </c>
      <c r="L958" t="s">
        <v>727</v>
      </c>
      <c r="M958" t="s">
        <v>793</v>
      </c>
      <c r="N958" t="s">
        <v>122</v>
      </c>
      <c r="O958" t="s">
        <v>32</v>
      </c>
      <c r="P958" t="s">
        <v>33</v>
      </c>
      <c r="Q958" t="s">
        <v>34</v>
      </c>
      <c r="R958" s="1">
        <f>DATE(2012,6,27)</f>
        <v>41087</v>
      </c>
      <c r="T958" t="s">
        <v>34</v>
      </c>
      <c r="U958" s="2">
        <v>0</v>
      </c>
      <c r="V958" t="s">
        <v>123</v>
      </c>
      <c r="W958" t="s">
        <v>36</v>
      </c>
    </row>
    <row r="959" spans="1:23" ht="17.5" hidden="1" customHeight="1" x14ac:dyDescent="0.4">
      <c r="A959" s="2">
        <v>94805</v>
      </c>
      <c r="B959" s="1">
        <f t="shared" si="96"/>
        <v>43726</v>
      </c>
      <c r="C959" t="s">
        <v>116</v>
      </c>
      <c r="D959" t="s">
        <v>24</v>
      </c>
      <c r="E959" t="s">
        <v>193</v>
      </c>
      <c r="F959" t="s">
        <v>118</v>
      </c>
      <c r="G959" t="s">
        <v>119</v>
      </c>
      <c r="H959" s="46">
        <v>89.45</v>
      </c>
      <c r="I959" s="46">
        <v>0</v>
      </c>
      <c r="J959" t="s">
        <v>62</v>
      </c>
      <c r="K959" s="2">
        <v>6</v>
      </c>
      <c r="L959" t="s">
        <v>727</v>
      </c>
      <c r="M959" t="s">
        <v>794</v>
      </c>
      <c r="N959" t="s">
        <v>122</v>
      </c>
      <c r="O959" t="s">
        <v>32</v>
      </c>
      <c r="P959" t="s">
        <v>33</v>
      </c>
      <c r="Q959" t="s">
        <v>34</v>
      </c>
      <c r="R959" s="1">
        <f>DATE(2012,6,27)</f>
        <v>41087</v>
      </c>
      <c r="T959" t="s">
        <v>34</v>
      </c>
      <c r="U959" s="2">
        <v>0</v>
      </c>
      <c r="V959" t="s">
        <v>123</v>
      </c>
      <c r="W959" t="s">
        <v>36</v>
      </c>
    </row>
    <row r="960" spans="1:23" ht="17.5" hidden="1" customHeight="1" x14ac:dyDescent="0.4">
      <c r="A960" s="2">
        <v>94805</v>
      </c>
      <c r="B960" s="1">
        <f t="shared" si="96"/>
        <v>43726</v>
      </c>
      <c r="C960" t="s">
        <v>116</v>
      </c>
      <c r="D960" t="s">
        <v>24</v>
      </c>
      <c r="E960" t="s">
        <v>193</v>
      </c>
      <c r="F960" t="s">
        <v>118</v>
      </c>
      <c r="G960" t="s">
        <v>119</v>
      </c>
      <c r="H960" s="46">
        <v>1.69</v>
      </c>
      <c r="I960" s="46">
        <v>0</v>
      </c>
      <c r="J960" t="s">
        <v>62</v>
      </c>
      <c r="K960" s="2">
        <v>6</v>
      </c>
      <c r="L960" t="s">
        <v>727</v>
      </c>
      <c r="M960" t="s">
        <v>794</v>
      </c>
      <c r="N960" t="s">
        <v>122</v>
      </c>
      <c r="O960" t="s">
        <v>32</v>
      </c>
      <c r="P960" t="s">
        <v>46</v>
      </c>
      <c r="Q960" t="s">
        <v>34</v>
      </c>
      <c r="R960" s="1">
        <f>DATE(2012,6,27)</f>
        <v>41087</v>
      </c>
      <c r="T960" t="s">
        <v>34</v>
      </c>
      <c r="U960" s="2">
        <v>0</v>
      </c>
      <c r="V960" t="s">
        <v>123</v>
      </c>
      <c r="W960" t="s">
        <v>36</v>
      </c>
    </row>
    <row r="961" spans="1:23" ht="17.5" hidden="1" customHeight="1" x14ac:dyDescent="0.4">
      <c r="A961" s="2">
        <v>94820</v>
      </c>
      <c r="B961" s="1">
        <f>DATE(2019,8,31)</f>
        <v>43708</v>
      </c>
      <c r="C961" t="s">
        <v>795</v>
      </c>
      <c r="D961" t="s">
        <v>24</v>
      </c>
      <c r="E961" t="s">
        <v>796</v>
      </c>
      <c r="F961" t="s">
        <v>354</v>
      </c>
      <c r="G961" t="s">
        <v>348</v>
      </c>
      <c r="H961" s="46">
        <v>226.47</v>
      </c>
      <c r="I961" s="46">
        <v>0</v>
      </c>
      <c r="J961" t="s">
        <v>797</v>
      </c>
      <c r="K961" s="2">
        <v>5</v>
      </c>
      <c r="L961" t="s">
        <v>727</v>
      </c>
      <c r="M961" t="s">
        <v>798</v>
      </c>
      <c r="N961" t="s">
        <v>799</v>
      </c>
      <c r="O961" t="s">
        <v>32</v>
      </c>
      <c r="P961" t="s">
        <v>33</v>
      </c>
      <c r="Q961" t="s">
        <v>34</v>
      </c>
      <c r="R961" s="1">
        <f>DATE(2012,7,20)</f>
        <v>41110</v>
      </c>
      <c r="T961" t="s">
        <v>34</v>
      </c>
      <c r="U961" s="2">
        <v>0</v>
      </c>
      <c r="V961" t="s">
        <v>800</v>
      </c>
      <c r="W961" t="s">
        <v>36</v>
      </c>
    </row>
    <row r="962" spans="1:23" ht="17.5" hidden="1" customHeight="1" x14ac:dyDescent="0.4">
      <c r="A962" s="2">
        <v>94820</v>
      </c>
      <c r="B962" s="1">
        <f>DATE(2019,8,31)</f>
        <v>43708</v>
      </c>
      <c r="C962" t="s">
        <v>795</v>
      </c>
      <c r="D962" t="s">
        <v>24</v>
      </c>
      <c r="E962" t="s">
        <v>796</v>
      </c>
      <c r="F962" t="s">
        <v>354</v>
      </c>
      <c r="G962" t="s">
        <v>348</v>
      </c>
      <c r="H962" s="46">
        <v>4.28</v>
      </c>
      <c r="I962" s="46">
        <v>0</v>
      </c>
      <c r="J962" t="s">
        <v>797</v>
      </c>
      <c r="K962" s="2">
        <v>5</v>
      </c>
      <c r="L962" t="s">
        <v>727</v>
      </c>
      <c r="M962" t="s">
        <v>798</v>
      </c>
      <c r="N962" t="s">
        <v>799</v>
      </c>
      <c r="O962" t="s">
        <v>32</v>
      </c>
      <c r="P962" t="s">
        <v>46</v>
      </c>
      <c r="Q962" t="s">
        <v>34</v>
      </c>
      <c r="R962" s="1">
        <f>DATE(2012,7,20)</f>
        <v>41110</v>
      </c>
      <c r="T962" t="s">
        <v>34</v>
      </c>
      <c r="U962" s="2">
        <v>0</v>
      </c>
      <c r="V962" t="s">
        <v>800</v>
      </c>
      <c r="W962" t="s">
        <v>36</v>
      </c>
    </row>
    <row r="963" spans="1:23" ht="17.5" hidden="1" customHeight="1" x14ac:dyDescent="0.4">
      <c r="A963" s="2">
        <v>94821</v>
      </c>
      <c r="B963" s="1">
        <f>DATE(2019,8,31)</f>
        <v>43708</v>
      </c>
      <c r="C963" t="s">
        <v>352</v>
      </c>
      <c r="D963" t="s">
        <v>24</v>
      </c>
      <c r="E963" t="s">
        <v>353</v>
      </c>
      <c r="F963" t="s">
        <v>354</v>
      </c>
      <c r="G963" t="s">
        <v>348</v>
      </c>
      <c r="H963" s="46">
        <v>4396.21</v>
      </c>
      <c r="I963" s="46">
        <v>0</v>
      </c>
      <c r="J963" t="s">
        <v>801</v>
      </c>
      <c r="K963" s="2">
        <v>5</v>
      </c>
      <c r="L963" t="s">
        <v>727</v>
      </c>
      <c r="M963" t="s">
        <v>802</v>
      </c>
      <c r="N963" t="s">
        <v>803</v>
      </c>
      <c r="O963" t="s">
        <v>32</v>
      </c>
      <c r="P963" t="s">
        <v>33</v>
      </c>
      <c r="Q963" t="s">
        <v>34</v>
      </c>
      <c r="R963" s="1">
        <f>DATE(2010,11,2)</f>
        <v>40484</v>
      </c>
      <c r="T963" t="s">
        <v>34</v>
      </c>
      <c r="U963" s="2">
        <v>0</v>
      </c>
      <c r="V963" t="s">
        <v>804</v>
      </c>
      <c r="W963" t="s">
        <v>36</v>
      </c>
    </row>
    <row r="964" spans="1:23" ht="17.5" hidden="1" customHeight="1" x14ac:dyDescent="0.4">
      <c r="A964" s="2">
        <v>94823</v>
      </c>
      <c r="B964" s="1">
        <f>DATE(2019,8,31)</f>
        <v>43708</v>
      </c>
      <c r="C964" t="s">
        <v>352</v>
      </c>
      <c r="D964" t="s">
        <v>24</v>
      </c>
      <c r="E964" t="s">
        <v>353</v>
      </c>
      <c r="F964" t="s">
        <v>354</v>
      </c>
      <c r="G964" t="s">
        <v>348</v>
      </c>
      <c r="H964" s="46">
        <v>0</v>
      </c>
      <c r="I964" s="46">
        <v>4396.21</v>
      </c>
      <c r="J964" t="s">
        <v>28</v>
      </c>
      <c r="K964" s="2">
        <v>5</v>
      </c>
      <c r="L964" t="s">
        <v>731</v>
      </c>
      <c r="M964" t="s">
        <v>802</v>
      </c>
      <c r="N964" t="s">
        <v>803</v>
      </c>
      <c r="O964" t="s">
        <v>32</v>
      </c>
      <c r="P964" t="s">
        <v>33</v>
      </c>
      <c r="Q964" t="s">
        <v>34</v>
      </c>
      <c r="R964" s="1">
        <f>DATE(2010,11,2)</f>
        <v>40484</v>
      </c>
      <c r="T964" t="s">
        <v>34</v>
      </c>
      <c r="U964" s="2">
        <v>0</v>
      </c>
      <c r="V964" t="s">
        <v>804</v>
      </c>
      <c r="W964" t="s">
        <v>36</v>
      </c>
    </row>
    <row r="965" spans="1:23" ht="17.5" hidden="1" customHeight="1" x14ac:dyDescent="0.4">
      <c r="A965" s="2">
        <v>94834</v>
      </c>
      <c r="B965" s="1">
        <f>DATE(2019,8,31)</f>
        <v>43708</v>
      </c>
      <c r="C965" t="s">
        <v>352</v>
      </c>
      <c r="D965" t="s">
        <v>24</v>
      </c>
      <c r="E965" t="s">
        <v>353</v>
      </c>
      <c r="F965" t="s">
        <v>354</v>
      </c>
      <c r="G965" t="s">
        <v>348</v>
      </c>
      <c r="H965" s="46">
        <v>4396.21</v>
      </c>
      <c r="I965" s="46">
        <v>0</v>
      </c>
      <c r="J965" t="s">
        <v>62</v>
      </c>
      <c r="K965" s="2">
        <v>5</v>
      </c>
      <c r="L965" t="s">
        <v>727</v>
      </c>
      <c r="M965" t="s">
        <v>802</v>
      </c>
      <c r="N965" t="s">
        <v>799</v>
      </c>
      <c r="O965" t="s">
        <v>32</v>
      </c>
      <c r="P965" t="s">
        <v>33</v>
      </c>
      <c r="Q965" t="s">
        <v>34</v>
      </c>
      <c r="R965" s="1">
        <f>DATE(2010,11,2)</f>
        <v>40484</v>
      </c>
      <c r="T965" t="s">
        <v>34</v>
      </c>
      <c r="U965" s="2">
        <v>0</v>
      </c>
      <c r="V965" t="s">
        <v>800</v>
      </c>
      <c r="W965" t="s">
        <v>36</v>
      </c>
    </row>
    <row r="966" spans="1:23" ht="17.5" hidden="1" customHeight="1" x14ac:dyDescent="0.4">
      <c r="A966" s="2">
        <v>94838</v>
      </c>
      <c r="B966" s="1">
        <f t="shared" ref="B966:B980" si="98">DATE(2019,9,20)</f>
        <v>43728</v>
      </c>
      <c r="C966" t="s">
        <v>704</v>
      </c>
      <c r="D966" t="s">
        <v>24</v>
      </c>
      <c r="E966" t="s">
        <v>38</v>
      </c>
      <c r="F966" t="s">
        <v>705</v>
      </c>
      <c r="G966" t="s">
        <v>40</v>
      </c>
      <c r="H966" s="46">
        <v>752.55</v>
      </c>
      <c r="I966" s="46">
        <v>0</v>
      </c>
      <c r="J966" t="s">
        <v>62</v>
      </c>
      <c r="K966" s="2">
        <v>6</v>
      </c>
      <c r="L966" t="s">
        <v>727</v>
      </c>
      <c r="M966" t="s">
        <v>805</v>
      </c>
      <c r="N966" t="s">
        <v>707</v>
      </c>
      <c r="O966" t="s">
        <v>32</v>
      </c>
      <c r="P966" t="s">
        <v>33</v>
      </c>
      <c r="Q966" t="s">
        <v>34</v>
      </c>
      <c r="R966" s="1">
        <f>DATE(2013,6,21)</f>
        <v>41446</v>
      </c>
      <c r="T966" t="s">
        <v>34</v>
      </c>
      <c r="U966" s="2">
        <v>0</v>
      </c>
      <c r="V966" t="s">
        <v>708</v>
      </c>
      <c r="W966" t="s">
        <v>36</v>
      </c>
    </row>
    <row r="967" spans="1:23" ht="17.5" hidden="1" customHeight="1" x14ac:dyDescent="0.4">
      <c r="A967" s="2">
        <v>94838</v>
      </c>
      <c r="B967" s="1">
        <f t="shared" si="98"/>
        <v>43728</v>
      </c>
      <c r="C967" t="s">
        <v>704</v>
      </c>
      <c r="D967" t="s">
        <v>24</v>
      </c>
      <c r="E967" t="s">
        <v>38</v>
      </c>
      <c r="F967" t="s">
        <v>705</v>
      </c>
      <c r="G967" t="s">
        <v>40</v>
      </c>
      <c r="H967" s="46">
        <v>14.22</v>
      </c>
      <c r="I967" s="46">
        <v>0</v>
      </c>
      <c r="J967" t="s">
        <v>62</v>
      </c>
      <c r="K967" s="2">
        <v>6</v>
      </c>
      <c r="L967" t="s">
        <v>727</v>
      </c>
      <c r="M967" t="s">
        <v>805</v>
      </c>
      <c r="N967" t="s">
        <v>707</v>
      </c>
      <c r="O967" t="s">
        <v>32</v>
      </c>
      <c r="P967" t="s">
        <v>46</v>
      </c>
      <c r="Q967" t="s">
        <v>34</v>
      </c>
      <c r="R967" s="1">
        <f>DATE(2013,6,21)</f>
        <v>41446</v>
      </c>
      <c r="T967" t="s">
        <v>34</v>
      </c>
      <c r="U967" s="2">
        <v>0</v>
      </c>
      <c r="V967" t="s">
        <v>708</v>
      </c>
      <c r="W967" t="s">
        <v>36</v>
      </c>
    </row>
    <row r="968" spans="1:23" ht="17.5" hidden="1" customHeight="1" x14ac:dyDescent="0.4">
      <c r="A968" s="2">
        <v>94839</v>
      </c>
      <c r="B968" s="1">
        <f t="shared" si="98"/>
        <v>43728</v>
      </c>
      <c r="C968" t="s">
        <v>704</v>
      </c>
      <c r="D968" t="s">
        <v>24</v>
      </c>
      <c r="E968" t="s">
        <v>38</v>
      </c>
      <c r="F968" t="s">
        <v>705</v>
      </c>
      <c r="G968" t="s">
        <v>40</v>
      </c>
      <c r="H968" s="46">
        <v>173.34</v>
      </c>
      <c r="I968" s="46">
        <v>0</v>
      </c>
      <c r="J968" t="s">
        <v>62</v>
      </c>
      <c r="K968" s="2">
        <v>6</v>
      </c>
      <c r="L968" t="s">
        <v>727</v>
      </c>
      <c r="M968" t="s">
        <v>806</v>
      </c>
      <c r="N968" t="s">
        <v>707</v>
      </c>
      <c r="O968" t="s">
        <v>32</v>
      </c>
      <c r="P968" t="s">
        <v>33</v>
      </c>
      <c r="Q968" t="s">
        <v>34</v>
      </c>
      <c r="R968" s="1">
        <f>DATE(2013,6,21)</f>
        <v>41446</v>
      </c>
      <c r="T968" t="s">
        <v>34</v>
      </c>
      <c r="U968" s="2">
        <v>0</v>
      </c>
      <c r="V968" t="s">
        <v>708</v>
      </c>
      <c r="W968" t="s">
        <v>36</v>
      </c>
    </row>
    <row r="969" spans="1:23" ht="17.5" hidden="1" customHeight="1" x14ac:dyDescent="0.4">
      <c r="A969" s="2">
        <v>94839</v>
      </c>
      <c r="B969" s="1">
        <f t="shared" si="98"/>
        <v>43728</v>
      </c>
      <c r="C969" t="s">
        <v>704</v>
      </c>
      <c r="D969" t="s">
        <v>24</v>
      </c>
      <c r="E969" t="s">
        <v>38</v>
      </c>
      <c r="F969" t="s">
        <v>705</v>
      </c>
      <c r="G969" t="s">
        <v>40</v>
      </c>
      <c r="H969" s="46">
        <v>3.28</v>
      </c>
      <c r="I969" s="46">
        <v>0</v>
      </c>
      <c r="J969" t="s">
        <v>62</v>
      </c>
      <c r="K969" s="2">
        <v>6</v>
      </c>
      <c r="L969" t="s">
        <v>727</v>
      </c>
      <c r="M969" t="s">
        <v>806</v>
      </c>
      <c r="N969" t="s">
        <v>707</v>
      </c>
      <c r="O969" t="s">
        <v>32</v>
      </c>
      <c r="P969" t="s">
        <v>46</v>
      </c>
      <c r="Q969" t="s">
        <v>34</v>
      </c>
      <c r="R969" s="1">
        <f>DATE(2013,6,21)</f>
        <v>41446</v>
      </c>
      <c r="T969" t="s">
        <v>34</v>
      </c>
      <c r="U969" s="2">
        <v>0</v>
      </c>
      <c r="V969" t="s">
        <v>708</v>
      </c>
      <c r="W969" t="s">
        <v>36</v>
      </c>
    </row>
    <row r="970" spans="1:23" ht="17.5" hidden="1" customHeight="1" x14ac:dyDescent="0.4">
      <c r="A970" s="2">
        <v>94842</v>
      </c>
      <c r="B970" s="1">
        <f t="shared" si="98"/>
        <v>43728</v>
      </c>
      <c r="C970" t="s">
        <v>289</v>
      </c>
      <c r="D970" t="s">
        <v>24</v>
      </c>
      <c r="E970" t="s">
        <v>290</v>
      </c>
      <c r="F970" t="s">
        <v>291</v>
      </c>
      <c r="G970" t="s">
        <v>61</v>
      </c>
      <c r="H970" s="46">
        <v>590</v>
      </c>
      <c r="I970" s="46">
        <v>0</v>
      </c>
      <c r="J970" t="s">
        <v>62</v>
      </c>
      <c r="K970" s="2">
        <v>6</v>
      </c>
      <c r="L970" t="s">
        <v>727</v>
      </c>
      <c r="M970" t="s">
        <v>807</v>
      </c>
      <c r="N970" t="s">
        <v>293</v>
      </c>
      <c r="O970" t="s">
        <v>32</v>
      </c>
      <c r="P970" t="s">
        <v>33</v>
      </c>
      <c r="Q970" t="s">
        <v>34</v>
      </c>
      <c r="R970" s="1">
        <f>DATE(2011,2,17)</f>
        <v>40591</v>
      </c>
      <c r="T970" t="s">
        <v>34</v>
      </c>
      <c r="U970" s="2">
        <v>0</v>
      </c>
      <c r="V970" t="s">
        <v>294</v>
      </c>
      <c r="W970" t="s">
        <v>36</v>
      </c>
    </row>
    <row r="971" spans="1:23" ht="17.5" hidden="1" customHeight="1" x14ac:dyDescent="0.4">
      <c r="A971" s="2">
        <v>94842</v>
      </c>
      <c r="B971" s="1">
        <f t="shared" si="98"/>
        <v>43728</v>
      </c>
      <c r="C971" t="s">
        <v>289</v>
      </c>
      <c r="D971" t="s">
        <v>24</v>
      </c>
      <c r="E971" t="s">
        <v>290</v>
      </c>
      <c r="F971" t="s">
        <v>291</v>
      </c>
      <c r="G971" t="s">
        <v>61</v>
      </c>
      <c r="H971" s="46">
        <v>11.15</v>
      </c>
      <c r="I971" s="46">
        <v>0</v>
      </c>
      <c r="J971" t="s">
        <v>62</v>
      </c>
      <c r="K971" s="2">
        <v>6</v>
      </c>
      <c r="L971" t="s">
        <v>727</v>
      </c>
      <c r="M971" t="s">
        <v>807</v>
      </c>
      <c r="N971" t="s">
        <v>293</v>
      </c>
      <c r="O971" t="s">
        <v>32</v>
      </c>
      <c r="P971" t="s">
        <v>46</v>
      </c>
      <c r="Q971" t="s">
        <v>34</v>
      </c>
      <c r="R971" s="1">
        <f>DATE(2011,2,17)</f>
        <v>40591</v>
      </c>
      <c r="T971" t="s">
        <v>34</v>
      </c>
      <c r="U971" s="2">
        <v>0</v>
      </c>
      <c r="V971" t="s">
        <v>294</v>
      </c>
      <c r="W971" t="s">
        <v>36</v>
      </c>
    </row>
    <row r="972" spans="1:23" ht="17.5" hidden="1" customHeight="1" x14ac:dyDescent="0.4">
      <c r="A972" s="2">
        <v>94843</v>
      </c>
      <c r="B972" s="1">
        <f t="shared" si="98"/>
        <v>43728</v>
      </c>
      <c r="C972" t="s">
        <v>289</v>
      </c>
      <c r="D972" t="s">
        <v>24</v>
      </c>
      <c r="E972" t="s">
        <v>290</v>
      </c>
      <c r="F972" t="s">
        <v>291</v>
      </c>
      <c r="G972" t="s">
        <v>61</v>
      </c>
      <c r="H972" s="46">
        <v>590</v>
      </c>
      <c r="I972" s="46">
        <v>0</v>
      </c>
      <c r="J972" t="s">
        <v>62</v>
      </c>
      <c r="K972" s="2">
        <v>6</v>
      </c>
      <c r="L972" t="s">
        <v>727</v>
      </c>
      <c r="M972" t="s">
        <v>808</v>
      </c>
      <c r="N972" t="s">
        <v>293</v>
      </c>
      <c r="O972" t="s">
        <v>32</v>
      </c>
      <c r="P972" t="s">
        <v>33</v>
      </c>
      <c r="Q972" t="s">
        <v>34</v>
      </c>
      <c r="R972" s="1">
        <f>DATE(2011,2,17)</f>
        <v>40591</v>
      </c>
      <c r="T972" t="s">
        <v>34</v>
      </c>
      <c r="U972" s="2">
        <v>0</v>
      </c>
      <c r="V972" t="s">
        <v>294</v>
      </c>
      <c r="W972" t="s">
        <v>36</v>
      </c>
    </row>
    <row r="973" spans="1:23" ht="17.5" hidden="1" customHeight="1" x14ac:dyDescent="0.4">
      <c r="A973" s="2">
        <v>94843</v>
      </c>
      <c r="B973" s="1">
        <f t="shared" si="98"/>
        <v>43728</v>
      </c>
      <c r="C973" t="s">
        <v>289</v>
      </c>
      <c r="D973" t="s">
        <v>24</v>
      </c>
      <c r="E973" t="s">
        <v>290</v>
      </c>
      <c r="F973" t="s">
        <v>291</v>
      </c>
      <c r="G973" t="s">
        <v>61</v>
      </c>
      <c r="H973" s="46">
        <v>11.15</v>
      </c>
      <c r="I973" s="46">
        <v>0</v>
      </c>
      <c r="J973" t="s">
        <v>62</v>
      </c>
      <c r="K973" s="2">
        <v>6</v>
      </c>
      <c r="L973" t="s">
        <v>727</v>
      </c>
      <c r="M973" t="s">
        <v>808</v>
      </c>
      <c r="N973" t="s">
        <v>293</v>
      </c>
      <c r="O973" t="s">
        <v>32</v>
      </c>
      <c r="P973" t="s">
        <v>46</v>
      </c>
      <c r="Q973" t="s">
        <v>34</v>
      </c>
      <c r="R973" s="1">
        <f>DATE(2011,2,17)</f>
        <v>40591</v>
      </c>
      <c r="T973" t="s">
        <v>34</v>
      </c>
      <c r="U973" s="2">
        <v>0</v>
      </c>
      <c r="V973" t="s">
        <v>294</v>
      </c>
      <c r="W973" t="s">
        <v>36</v>
      </c>
    </row>
    <row r="974" spans="1:23" ht="17.5" hidden="1" customHeight="1" x14ac:dyDescent="0.4">
      <c r="A974" s="2">
        <v>94845</v>
      </c>
      <c r="B974" s="1">
        <f t="shared" si="98"/>
        <v>43728</v>
      </c>
      <c r="C974" t="s">
        <v>59</v>
      </c>
      <c r="D974" t="s">
        <v>24</v>
      </c>
      <c r="E974" t="s">
        <v>60</v>
      </c>
      <c r="F974" t="s">
        <v>39</v>
      </c>
      <c r="G974" t="s">
        <v>61</v>
      </c>
      <c r="H974" s="46">
        <v>36.85</v>
      </c>
      <c r="I974" s="46">
        <v>0</v>
      </c>
      <c r="J974" t="s">
        <v>62</v>
      </c>
      <c r="K974" s="2">
        <v>6</v>
      </c>
      <c r="L974" t="s">
        <v>727</v>
      </c>
      <c r="M974" t="s">
        <v>809</v>
      </c>
      <c r="N974" t="s">
        <v>364</v>
      </c>
      <c r="O974" t="s">
        <v>32</v>
      </c>
      <c r="P974" t="s">
        <v>33</v>
      </c>
      <c r="Q974" t="s">
        <v>34</v>
      </c>
      <c r="R974" s="1">
        <f>DATE(2011,2,22)</f>
        <v>40596</v>
      </c>
      <c r="T974" t="s">
        <v>34</v>
      </c>
      <c r="U974" s="2">
        <v>0</v>
      </c>
      <c r="V974" t="s">
        <v>365</v>
      </c>
      <c r="W974" t="s">
        <v>36</v>
      </c>
    </row>
    <row r="975" spans="1:23" ht="17.5" hidden="1" customHeight="1" x14ac:dyDescent="0.4">
      <c r="A975" s="2">
        <v>94845</v>
      </c>
      <c r="B975" s="1">
        <f t="shared" si="98"/>
        <v>43728</v>
      </c>
      <c r="C975" t="s">
        <v>59</v>
      </c>
      <c r="D975" t="s">
        <v>24</v>
      </c>
      <c r="E975" t="s">
        <v>60</v>
      </c>
      <c r="F975" t="s">
        <v>39</v>
      </c>
      <c r="G975" t="s">
        <v>61</v>
      </c>
      <c r="H975" s="46">
        <v>0.7</v>
      </c>
      <c r="I975" s="46">
        <v>0</v>
      </c>
      <c r="J975" t="s">
        <v>62</v>
      </c>
      <c r="K975" s="2">
        <v>6</v>
      </c>
      <c r="L975" t="s">
        <v>727</v>
      </c>
      <c r="M975" t="s">
        <v>809</v>
      </c>
      <c r="N975" t="s">
        <v>364</v>
      </c>
      <c r="O975" t="s">
        <v>32</v>
      </c>
      <c r="P975" t="s">
        <v>46</v>
      </c>
      <c r="Q975" t="s">
        <v>34</v>
      </c>
      <c r="R975" s="1">
        <f>DATE(2011,2,22)</f>
        <v>40596</v>
      </c>
      <c r="T975" t="s">
        <v>34</v>
      </c>
      <c r="U975" s="2">
        <v>0</v>
      </c>
      <c r="V975" t="s">
        <v>365</v>
      </c>
      <c r="W975" t="s">
        <v>36</v>
      </c>
    </row>
    <row r="976" spans="1:23" ht="17.5" hidden="1" customHeight="1" x14ac:dyDescent="0.4">
      <c r="A976" s="2">
        <v>94846</v>
      </c>
      <c r="B976" s="1">
        <f t="shared" si="98"/>
        <v>43728</v>
      </c>
      <c r="C976" t="s">
        <v>66</v>
      </c>
      <c r="D976" t="s">
        <v>24</v>
      </c>
      <c r="E976" t="s">
        <v>67</v>
      </c>
      <c r="F976" t="s">
        <v>39</v>
      </c>
      <c r="G976" t="s">
        <v>68</v>
      </c>
      <c r="H976" s="46">
        <v>55.22</v>
      </c>
      <c r="I976" s="46">
        <v>0</v>
      </c>
      <c r="J976" t="s">
        <v>62</v>
      </c>
      <c r="K976" s="2">
        <v>6</v>
      </c>
      <c r="L976" t="s">
        <v>727</v>
      </c>
      <c r="M976" t="s">
        <v>809</v>
      </c>
      <c r="N976" t="s">
        <v>71</v>
      </c>
      <c r="O976" t="s">
        <v>32</v>
      </c>
      <c r="P976" t="s">
        <v>33</v>
      </c>
      <c r="Q976" t="s">
        <v>34</v>
      </c>
      <c r="R976" s="1">
        <f>DATE(2010,11,2)</f>
        <v>40484</v>
      </c>
      <c r="T976" t="s">
        <v>34</v>
      </c>
      <c r="U976" s="2">
        <v>0</v>
      </c>
      <c r="V976" t="s">
        <v>72</v>
      </c>
      <c r="W976" t="s">
        <v>36</v>
      </c>
    </row>
    <row r="977" spans="1:23" ht="17.5" hidden="1" customHeight="1" x14ac:dyDescent="0.4">
      <c r="A977" s="2">
        <v>94846</v>
      </c>
      <c r="B977" s="1">
        <f t="shared" si="98"/>
        <v>43728</v>
      </c>
      <c r="C977" t="s">
        <v>66</v>
      </c>
      <c r="D977" t="s">
        <v>24</v>
      </c>
      <c r="E977" t="s">
        <v>67</v>
      </c>
      <c r="F977" t="s">
        <v>39</v>
      </c>
      <c r="G977" t="s">
        <v>68</v>
      </c>
      <c r="H977" s="46">
        <v>1.04</v>
      </c>
      <c r="I977" s="46">
        <v>0</v>
      </c>
      <c r="J977" t="s">
        <v>62</v>
      </c>
      <c r="K977" s="2">
        <v>6</v>
      </c>
      <c r="L977" t="s">
        <v>727</v>
      </c>
      <c r="M977" t="s">
        <v>809</v>
      </c>
      <c r="N977" t="s">
        <v>71</v>
      </c>
      <c r="O977" t="s">
        <v>32</v>
      </c>
      <c r="P977" t="s">
        <v>46</v>
      </c>
      <c r="Q977" t="s">
        <v>34</v>
      </c>
      <c r="R977" s="1">
        <f>DATE(2010,11,2)</f>
        <v>40484</v>
      </c>
      <c r="T977" t="s">
        <v>34</v>
      </c>
      <c r="U977" s="2">
        <v>0</v>
      </c>
      <c r="V977" t="s">
        <v>72</v>
      </c>
      <c r="W977" t="s">
        <v>36</v>
      </c>
    </row>
    <row r="978" spans="1:23" ht="17.5" hidden="1" customHeight="1" x14ac:dyDescent="0.4">
      <c r="A978" s="2">
        <v>94846</v>
      </c>
      <c r="B978" s="1">
        <f t="shared" si="98"/>
        <v>43728</v>
      </c>
      <c r="C978" t="s">
        <v>273</v>
      </c>
      <c r="D978" t="s">
        <v>24</v>
      </c>
      <c r="E978" t="s">
        <v>67</v>
      </c>
      <c r="F978" t="s">
        <v>56</v>
      </c>
      <c r="G978" t="s">
        <v>68</v>
      </c>
      <c r="H978" s="46">
        <v>70.67</v>
      </c>
      <c r="I978" s="46">
        <v>0</v>
      </c>
      <c r="J978" t="s">
        <v>62</v>
      </c>
      <c r="K978" s="2">
        <v>6</v>
      </c>
      <c r="L978" t="s">
        <v>727</v>
      </c>
      <c r="M978" t="s">
        <v>809</v>
      </c>
      <c r="N978" t="s">
        <v>71</v>
      </c>
      <c r="O978" t="s">
        <v>32</v>
      </c>
      <c r="P978" t="s">
        <v>33</v>
      </c>
      <c r="Q978" t="s">
        <v>34</v>
      </c>
      <c r="R978" s="1">
        <f>DATE(2010,11,2)</f>
        <v>40484</v>
      </c>
      <c r="T978" t="s">
        <v>34</v>
      </c>
      <c r="U978" s="2">
        <v>0</v>
      </c>
      <c r="V978" t="s">
        <v>72</v>
      </c>
      <c r="W978" t="s">
        <v>36</v>
      </c>
    </row>
    <row r="979" spans="1:23" ht="17.5" hidden="1" customHeight="1" x14ac:dyDescent="0.4">
      <c r="A979" s="2">
        <v>94846</v>
      </c>
      <c r="B979" s="1">
        <f t="shared" si="98"/>
        <v>43728</v>
      </c>
      <c r="C979" t="s">
        <v>273</v>
      </c>
      <c r="D979" t="s">
        <v>24</v>
      </c>
      <c r="E979" t="s">
        <v>67</v>
      </c>
      <c r="F979" t="s">
        <v>56</v>
      </c>
      <c r="G979" t="s">
        <v>68</v>
      </c>
      <c r="H979" s="46">
        <v>1.34</v>
      </c>
      <c r="I979" s="46">
        <v>0</v>
      </c>
      <c r="J979" t="s">
        <v>62</v>
      </c>
      <c r="K979" s="2">
        <v>6</v>
      </c>
      <c r="L979" t="s">
        <v>727</v>
      </c>
      <c r="M979" t="s">
        <v>809</v>
      </c>
      <c r="N979" t="s">
        <v>71</v>
      </c>
      <c r="O979" t="s">
        <v>32</v>
      </c>
      <c r="P979" t="s">
        <v>46</v>
      </c>
      <c r="Q979" t="s">
        <v>34</v>
      </c>
      <c r="R979" s="1">
        <f>DATE(2010,11,2)</f>
        <v>40484</v>
      </c>
      <c r="T979" t="s">
        <v>34</v>
      </c>
      <c r="U979" s="2">
        <v>0</v>
      </c>
      <c r="V979" t="s">
        <v>72</v>
      </c>
      <c r="W979" t="s">
        <v>36</v>
      </c>
    </row>
    <row r="980" spans="1:23" ht="17.5" hidden="1" customHeight="1" x14ac:dyDescent="0.4">
      <c r="A980" s="2">
        <v>94855</v>
      </c>
      <c r="B980" s="1">
        <f t="shared" si="98"/>
        <v>43728</v>
      </c>
      <c r="C980" t="s">
        <v>23</v>
      </c>
      <c r="D980" t="s">
        <v>24</v>
      </c>
      <c r="E980" t="s">
        <v>25</v>
      </c>
      <c r="F980" t="s">
        <v>26</v>
      </c>
      <c r="G980" t="s">
        <v>27</v>
      </c>
      <c r="H980" s="46">
        <v>75</v>
      </c>
      <c r="I980" s="46">
        <v>0</v>
      </c>
      <c r="J980" t="s">
        <v>810</v>
      </c>
      <c r="K980" s="2">
        <v>6</v>
      </c>
      <c r="L980" t="s">
        <v>727</v>
      </c>
      <c r="M980" t="s">
        <v>809</v>
      </c>
      <c r="N980" t="s">
        <v>31</v>
      </c>
      <c r="O980" t="s">
        <v>32</v>
      </c>
      <c r="P980" t="s">
        <v>33</v>
      </c>
      <c r="Q980" t="s">
        <v>34</v>
      </c>
      <c r="R980" s="1">
        <f>DATE(2013,4,12)</f>
        <v>41376</v>
      </c>
      <c r="T980" t="s">
        <v>34</v>
      </c>
      <c r="U980" s="2">
        <v>0</v>
      </c>
      <c r="V980" t="s">
        <v>35</v>
      </c>
      <c r="W980" t="s">
        <v>36</v>
      </c>
    </row>
    <row r="981" spans="1:23" ht="17.5" hidden="1" customHeight="1" x14ac:dyDescent="0.4">
      <c r="A981" s="2">
        <v>95031</v>
      </c>
      <c r="B981" s="1">
        <f t="shared" ref="B981:B996" si="99">DATE(2019,9,23)</f>
        <v>43731</v>
      </c>
      <c r="C981" t="s">
        <v>179</v>
      </c>
      <c r="D981" t="s">
        <v>24</v>
      </c>
      <c r="E981" t="s">
        <v>133</v>
      </c>
      <c r="F981" t="s">
        <v>75</v>
      </c>
      <c r="G981" t="s">
        <v>27</v>
      </c>
      <c r="H981" s="46">
        <v>425</v>
      </c>
      <c r="I981" s="46">
        <v>0</v>
      </c>
      <c r="J981" t="s">
        <v>62</v>
      </c>
      <c r="K981" s="2">
        <v>6</v>
      </c>
      <c r="L981" t="s">
        <v>727</v>
      </c>
      <c r="M981" t="s">
        <v>811</v>
      </c>
      <c r="N981" t="s">
        <v>639</v>
      </c>
      <c r="O981" t="s">
        <v>32</v>
      </c>
      <c r="P981" t="s">
        <v>33</v>
      </c>
      <c r="Q981" t="s">
        <v>34</v>
      </c>
      <c r="R981" s="1">
        <f t="shared" ref="R981:R1022" si="100">DATE(2010,11,2)</f>
        <v>40484</v>
      </c>
      <c r="T981" t="s">
        <v>34</v>
      </c>
      <c r="U981" s="2">
        <v>0</v>
      </c>
      <c r="V981" t="s">
        <v>640</v>
      </c>
      <c r="W981" t="s">
        <v>36</v>
      </c>
    </row>
    <row r="982" spans="1:23" ht="17.5" hidden="1" customHeight="1" x14ac:dyDescent="0.4">
      <c r="A982" s="2">
        <v>95031</v>
      </c>
      <c r="B982" s="1">
        <f t="shared" si="99"/>
        <v>43731</v>
      </c>
      <c r="C982" t="s">
        <v>179</v>
      </c>
      <c r="D982" t="s">
        <v>24</v>
      </c>
      <c r="E982" t="s">
        <v>133</v>
      </c>
      <c r="F982" t="s">
        <v>75</v>
      </c>
      <c r="G982" t="s">
        <v>27</v>
      </c>
      <c r="H982" s="46">
        <v>8.0299999999999994</v>
      </c>
      <c r="I982" s="46">
        <v>0</v>
      </c>
      <c r="J982" t="s">
        <v>62</v>
      </c>
      <c r="K982" s="2">
        <v>6</v>
      </c>
      <c r="L982" t="s">
        <v>727</v>
      </c>
      <c r="M982" t="s">
        <v>811</v>
      </c>
      <c r="N982" t="s">
        <v>639</v>
      </c>
      <c r="O982" t="s">
        <v>32</v>
      </c>
      <c r="P982" t="s">
        <v>46</v>
      </c>
      <c r="Q982" t="s">
        <v>34</v>
      </c>
      <c r="R982" s="1">
        <f t="shared" si="100"/>
        <v>40484</v>
      </c>
      <c r="T982" t="s">
        <v>34</v>
      </c>
      <c r="U982" s="2">
        <v>0</v>
      </c>
      <c r="V982" t="s">
        <v>640</v>
      </c>
      <c r="W982" t="s">
        <v>36</v>
      </c>
    </row>
    <row r="983" spans="1:23" ht="17.5" hidden="1" customHeight="1" x14ac:dyDescent="0.4">
      <c r="A983" s="2">
        <v>95036</v>
      </c>
      <c r="B983" s="1">
        <f t="shared" si="99"/>
        <v>43731</v>
      </c>
      <c r="C983" t="s">
        <v>196</v>
      </c>
      <c r="D983" t="s">
        <v>24</v>
      </c>
      <c r="E983" t="s">
        <v>38</v>
      </c>
      <c r="F983" t="s">
        <v>111</v>
      </c>
      <c r="G983" t="s">
        <v>40</v>
      </c>
      <c r="H983" s="46">
        <v>4.01</v>
      </c>
      <c r="I983" s="46">
        <v>0</v>
      </c>
      <c r="J983" t="s">
        <v>62</v>
      </c>
      <c r="K983" s="2">
        <v>6</v>
      </c>
      <c r="L983" t="s">
        <v>727</v>
      </c>
      <c r="M983" t="s">
        <v>812</v>
      </c>
      <c r="N983" t="s">
        <v>199</v>
      </c>
      <c r="O983" t="s">
        <v>32</v>
      </c>
      <c r="P983" t="s">
        <v>33</v>
      </c>
      <c r="Q983" t="s">
        <v>34</v>
      </c>
      <c r="R983" s="1">
        <f t="shared" si="100"/>
        <v>40484</v>
      </c>
      <c r="T983" t="s">
        <v>34</v>
      </c>
      <c r="U983" s="2">
        <v>0</v>
      </c>
      <c r="V983" t="s">
        <v>200</v>
      </c>
      <c r="W983" t="s">
        <v>36</v>
      </c>
    </row>
    <row r="984" spans="1:23" ht="17.5" hidden="1" customHeight="1" x14ac:dyDescent="0.4">
      <c r="A984" s="2">
        <v>95036</v>
      </c>
      <c r="B984" s="1">
        <f t="shared" si="99"/>
        <v>43731</v>
      </c>
      <c r="C984" t="s">
        <v>196</v>
      </c>
      <c r="D984" t="s">
        <v>24</v>
      </c>
      <c r="E984" t="s">
        <v>38</v>
      </c>
      <c r="F984" t="s">
        <v>111</v>
      </c>
      <c r="G984" t="s">
        <v>40</v>
      </c>
      <c r="H984" s="46">
        <v>0.08</v>
      </c>
      <c r="I984" s="46">
        <v>0</v>
      </c>
      <c r="J984" t="s">
        <v>62</v>
      </c>
      <c r="K984" s="2">
        <v>6</v>
      </c>
      <c r="L984" t="s">
        <v>727</v>
      </c>
      <c r="M984" t="s">
        <v>812</v>
      </c>
      <c r="N984" t="s">
        <v>199</v>
      </c>
      <c r="O984" t="s">
        <v>32</v>
      </c>
      <c r="P984" t="s">
        <v>46</v>
      </c>
      <c r="Q984" t="s">
        <v>34</v>
      </c>
      <c r="R984" s="1">
        <f t="shared" si="100"/>
        <v>40484</v>
      </c>
      <c r="T984" t="s">
        <v>34</v>
      </c>
      <c r="U984" s="2">
        <v>0</v>
      </c>
      <c r="V984" t="s">
        <v>200</v>
      </c>
      <c r="W984" t="s">
        <v>36</v>
      </c>
    </row>
    <row r="985" spans="1:23" ht="17.5" hidden="1" customHeight="1" x14ac:dyDescent="0.4">
      <c r="A985" s="2">
        <v>95036</v>
      </c>
      <c r="B985" s="1">
        <f t="shared" si="99"/>
        <v>43731</v>
      </c>
      <c r="C985" t="s">
        <v>395</v>
      </c>
      <c r="D985" t="s">
        <v>24</v>
      </c>
      <c r="E985" t="s">
        <v>74</v>
      </c>
      <c r="F985" t="s">
        <v>111</v>
      </c>
      <c r="G985" t="s">
        <v>40</v>
      </c>
      <c r="H985" s="46">
        <v>4.01</v>
      </c>
      <c r="I985" s="46">
        <v>0</v>
      </c>
      <c r="J985" t="s">
        <v>62</v>
      </c>
      <c r="K985" s="2">
        <v>6</v>
      </c>
      <c r="L985" t="s">
        <v>727</v>
      </c>
      <c r="M985" t="s">
        <v>812</v>
      </c>
      <c r="N985" t="s">
        <v>199</v>
      </c>
      <c r="O985" t="s">
        <v>32</v>
      </c>
      <c r="P985" t="s">
        <v>33</v>
      </c>
      <c r="Q985" t="s">
        <v>34</v>
      </c>
      <c r="R985" s="1">
        <f t="shared" si="100"/>
        <v>40484</v>
      </c>
      <c r="T985" t="s">
        <v>34</v>
      </c>
      <c r="U985" s="2">
        <v>0</v>
      </c>
      <c r="V985" t="s">
        <v>200</v>
      </c>
      <c r="W985" t="s">
        <v>36</v>
      </c>
    </row>
    <row r="986" spans="1:23" ht="17.5" hidden="1" customHeight="1" x14ac:dyDescent="0.4">
      <c r="A986" s="2">
        <v>95036</v>
      </c>
      <c r="B986" s="1">
        <f t="shared" si="99"/>
        <v>43731</v>
      </c>
      <c r="C986" t="s">
        <v>395</v>
      </c>
      <c r="D986" t="s">
        <v>24</v>
      </c>
      <c r="E986" t="s">
        <v>74</v>
      </c>
      <c r="F986" t="s">
        <v>111</v>
      </c>
      <c r="G986" t="s">
        <v>40</v>
      </c>
      <c r="H986" s="46">
        <v>4.01</v>
      </c>
      <c r="I986" s="46">
        <v>0</v>
      </c>
      <c r="J986" t="s">
        <v>62</v>
      </c>
      <c r="K986" s="2">
        <v>6</v>
      </c>
      <c r="L986" t="s">
        <v>727</v>
      </c>
      <c r="M986" t="s">
        <v>812</v>
      </c>
      <c r="N986" t="s">
        <v>199</v>
      </c>
      <c r="O986" t="s">
        <v>32</v>
      </c>
      <c r="P986" t="s">
        <v>33</v>
      </c>
      <c r="Q986" t="s">
        <v>34</v>
      </c>
      <c r="R986" s="1">
        <f t="shared" si="100"/>
        <v>40484</v>
      </c>
      <c r="T986" t="s">
        <v>34</v>
      </c>
      <c r="U986" s="2">
        <v>0</v>
      </c>
      <c r="V986" t="s">
        <v>200</v>
      </c>
      <c r="W986" t="s">
        <v>36</v>
      </c>
    </row>
    <row r="987" spans="1:23" ht="17.5" hidden="1" customHeight="1" x14ac:dyDescent="0.4">
      <c r="A987" s="2">
        <v>95036</v>
      </c>
      <c r="B987" s="1">
        <f t="shared" si="99"/>
        <v>43731</v>
      </c>
      <c r="C987" t="s">
        <v>395</v>
      </c>
      <c r="D987" t="s">
        <v>24</v>
      </c>
      <c r="E987" t="s">
        <v>74</v>
      </c>
      <c r="F987" t="s">
        <v>111</v>
      </c>
      <c r="G987" t="s">
        <v>40</v>
      </c>
      <c r="H987" s="46">
        <v>0.08</v>
      </c>
      <c r="I987" s="46">
        <v>0</v>
      </c>
      <c r="J987" t="s">
        <v>62</v>
      </c>
      <c r="K987" s="2">
        <v>6</v>
      </c>
      <c r="L987" t="s">
        <v>727</v>
      </c>
      <c r="M987" t="s">
        <v>812</v>
      </c>
      <c r="N987" t="s">
        <v>199</v>
      </c>
      <c r="O987" t="s">
        <v>32</v>
      </c>
      <c r="P987" t="s">
        <v>46</v>
      </c>
      <c r="Q987" t="s">
        <v>34</v>
      </c>
      <c r="R987" s="1">
        <f t="shared" si="100"/>
        <v>40484</v>
      </c>
      <c r="T987" t="s">
        <v>34</v>
      </c>
      <c r="U987" s="2">
        <v>0</v>
      </c>
      <c r="V987" t="s">
        <v>200</v>
      </c>
      <c r="W987" t="s">
        <v>36</v>
      </c>
    </row>
    <row r="988" spans="1:23" ht="17.5" hidden="1" customHeight="1" x14ac:dyDescent="0.4">
      <c r="A988" s="2">
        <v>95036</v>
      </c>
      <c r="B988" s="1">
        <f t="shared" si="99"/>
        <v>43731</v>
      </c>
      <c r="C988" t="s">
        <v>395</v>
      </c>
      <c r="D988" t="s">
        <v>24</v>
      </c>
      <c r="E988" t="s">
        <v>74</v>
      </c>
      <c r="F988" t="s">
        <v>111</v>
      </c>
      <c r="G988" t="s">
        <v>40</v>
      </c>
      <c r="H988" s="46">
        <v>0.08</v>
      </c>
      <c r="I988" s="46">
        <v>0</v>
      </c>
      <c r="J988" t="s">
        <v>62</v>
      </c>
      <c r="K988" s="2">
        <v>6</v>
      </c>
      <c r="L988" t="s">
        <v>727</v>
      </c>
      <c r="M988" t="s">
        <v>812</v>
      </c>
      <c r="N988" t="s">
        <v>199</v>
      </c>
      <c r="O988" t="s">
        <v>32</v>
      </c>
      <c r="P988" t="s">
        <v>46</v>
      </c>
      <c r="Q988" t="s">
        <v>34</v>
      </c>
      <c r="R988" s="1">
        <f t="shared" si="100"/>
        <v>40484</v>
      </c>
      <c r="T988" t="s">
        <v>34</v>
      </c>
      <c r="U988" s="2">
        <v>0</v>
      </c>
      <c r="V988" t="s">
        <v>200</v>
      </c>
      <c r="W988" t="s">
        <v>36</v>
      </c>
    </row>
    <row r="989" spans="1:23" ht="17.5" hidden="1" customHeight="1" x14ac:dyDescent="0.4">
      <c r="A989" s="2">
        <v>95036</v>
      </c>
      <c r="B989" s="1">
        <f t="shared" si="99"/>
        <v>43731</v>
      </c>
      <c r="C989" t="s">
        <v>204</v>
      </c>
      <c r="D989" t="s">
        <v>24</v>
      </c>
      <c r="E989" t="s">
        <v>205</v>
      </c>
      <c r="F989" t="s">
        <v>111</v>
      </c>
      <c r="G989" t="s">
        <v>141</v>
      </c>
      <c r="H989" s="46">
        <v>4.01</v>
      </c>
      <c r="I989" s="46">
        <v>0</v>
      </c>
      <c r="J989" t="s">
        <v>62</v>
      </c>
      <c r="K989" s="2">
        <v>6</v>
      </c>
      <c r="L989" t="s">
        <v>727</v>
      </c>
      <c r="M989" t="s">
        <v>812</v>
      </c>
      <c r="N989" t="s">
        <v>199</v>
      </c>
      <c r="O989" t="s">
        <v>32</v>
      </c>
      <c r="P989" t="s">
        <v>33</v>
      </c>
      <c r="Q989" t="s">
        <v>34</v>
      </c>
      <c r="R989" s="1">
        <f t="shared" si="100"/>
        <v>40484</v>
      </c>
      <c r="T989" t="s">
        <v>34</v>
      </c>
      <c r="U989" s="2">
        <v>0</v>
      </c>
      <c r="V989" t="s">
        <v>200</v>
      </c>
      <c r="W989" t="s">
        <v>36</v>
      </c>
    </row>
    <row r="990" spans="1:23" ht="17.5" hidden="1" customHeight="1" x14ac:dyDescent="0.4">
      <c r="A990" s="2">
        <v>95036</v>
      </c>
      <c r="B990" s="1">
        <f t="shared" si="99"/>
        <v>43731</v>
      </c>
      <c r="C990" t="s">
        <v>204</v>
      </c>
      <c r="D990" t="s">
        <v>24</v>
      </c>
      <c r="E990" t="s">
        <v>205</v>
      </c>
      <c r="F990" t="s">
        <v>111</v>
      </c>
      <c r="G990" t="s">
        <v>141</v>
      </c>
      <c r="H990" s="46">
        <v>0.08</v>
      </c>
      <c r="I990" s="46">
        <v>0</v>
      </c>
      <c r="J990" t="s">
        <v>62</v>
      </c>
      <c r="K990" s="2">
        <v>6</v>
      </c>
      <c r="L990" t="s">
        <v>727</v>
      </c>
      <c r="M990" t="s">
        <v>812</v>
      </c>
      <c r="N990" t="s">
        <v>199</v>
      </c>
      <c r="O990" t="s">
        <v>32</v>
      </c>
      <c r="P990" t="s">
        <v>46</v>
      </c>
      <c r="Q990" t="s">
        <v>34</v>
      </c>
      <c r="R990" s="1">
        <f t="shared" si="100"/>
        <v>40484</v>
      </c>
      <c r="T990" t="s">
        <v>34</v>
      </c>
      <c r="U990" s="2">
        <v>0</v>
      </c>
      <c r="V990" t="s">
        <v>200</v>
      </c>
      <c r="W990" t="s">
        <v>36</v>
      </c>
    </row>
    <row r="991" spans="1:23" ht="17.5" hidden="1" customHeight="1" x14ac:dyDescent="0.4">
      <c r="A991" s="2">
        <v>95037</v>
      </c>
      <c r="B991" s="1">
        <f t="shared" si="99"/>
        <v>43731</v>
      </c>
      <c r="C991" t="s">
        <v>518</v>
      </c>
      <c r="D991" t="s">
        <v>24</v>
      </c>
      <c r="E991" t="s">
        <v>48</v>
      </c>
      <c r="F991" t="s">
        <v>127</v>
      </c>
      <c r="G991" t="s">
        <v>49</v>
      </c>
      <c r="H991" s="46">
        <v>395</v>
      </c>
      <c r="I991" s="46">
        <v>0</v>
      </c>
      <c r="J991" t="s">
        <v>813</v>
      </c>
      <c r="K991" s="2">
        <v>6</v>
      </c>
      <c r="L991" t="s">
        <v>727</v>
      </c>
      <c r="M991" t="s">
        <v>814</v>
      </c>
      <c r="N991" t="s">
        <v>815</v>
      </c>
      <c r="O991" t="s">
        <v>32</v>
      </c>
      <c r="P991" t="s">
        <v>33</v>
      </c>
      <c r="Q991" t="s">
        <v>34</v>
      </c>
      <c r="R991" s="1">
        <f t="shared" si="100"/>
        <v>40484</v>
      </c>
      <c r="T991" t="s">
        <v>34</v>
      </c>
      <c r="U991" s="2">
        <v>0</v>
      </c>
      <c r="V991" t="s">
        <v>816</v>
      </c>
      <c r="W991" t="s">
        <v>36</v>
      </c>
    </row>
    <row r="992" spans="1:23" ht="17.5" hidden="1" customHeight="1" x14ac:dyDescent="0.4">
      <c r="A992" s="2">
        <v>95037</v>
      </c>
      <c r="B992" s="1">
        <f t="shared" si="99"/>
        <v>43731</v>
      </c>
      <c r="C992" t="s">
        <v>518</v>
      </c>
      <c r="D992" t="s">
        <v>24</v>
      </c>
      <c r="E992" t="s">
        <v>48</v>
      </c>
      <c r="F992" t="s">
        <v>127</v>
      </c>
      <c r="G992" t="s">
        <v>49</v>
      </c>
      <c r="H992" s="46">
        <v>7.47</v>
      </c>
      <c r="I992" s="46">
        <v>0</v>
      </c>
      <c r="J992" t="s">
        <v>813</v>
      </c>
      <c r="K992" s="2">
        <v>6</v>
      </c>
      <c r="L992" t="s">
        <v>727</v>
      </c>
      <c r="M992" t="s">
        <v>814</v>
      </c>
      <c r="N992" t="s">
        <v>815</v>
      </c>
      <c r="O992" t="s">
        <v>32</v>
      </c>
      <c r="P992" t="s">
        <v>46</v>
      </c>
      <c r="Q992" t="s">
        <v>34</v>
      </c>
      <c r="R992" s="1">
        <f t="shared" si="100"/>
        <v>40484</v>
      </c>
      <c r="T992" t="s">
        <v>34</v>
      </c>
      <c r="U992" s="2">
        <v>0</v>
      </c>
      <c r="V992" t="s">
        <v>816</v>
      </c>
      <c r="W992" t="s">
        <v>36</v>
      </c>
    </row>
    <row r="993" spans="1:23" ht="17.5" hidden="1" customHeight="1" x14ac:dyDescent="0.4">
      <c r="A993" s="2">
        <v>95038</v>
      </c>
      <c r="B993" s="1">
        <f t="shared" si="99"/>
        <v>43731</v>
      </c>
      <c r="C993" t="s">
        <v>817</v>
      </c>
      <c r="D993" t="s">
        <v>24</v>
      </c>
      <c r="E993" t="s">
        <v>90</v>
      </c>
      <c r="F993" t="s">
        <v>75</v>
      </c>
      <c r="G993" t="s">
        <v>92</v>
      </c>
      <c r="H993" s="46">
        <v>600</v>
      </c>
      <c r="I993" s="46">
        <v>0</v>
      </c>
      <c r="J993" t="s">
        <v>62</v>
      </c>
      <c r="K993" s="2">
        <v>6</v>
      </c>
      <c r="L993" t="s">
        <v>727</v>
      </c>
      <c r="M993" t="s">
        <v>818</v>
      </c>
      <c r="N993" t="s">
        <v>819</v>
      </c>
      <c r="O993" t="s">
        <v>32</v>
      </c>
      <c r="P993" t="s">
        <v>33</v>
      </c>
      <c r="Q993" t="s">
        <v>34</v>
      </c>
      <c r="R993" s="1">
        <f t="shared" si="100"/>
        <v>40484</v>
      </c>
      <c r="T993" t="s">
        <v>34</v>
      </c>
      <c r="U993" s="2">
        <v>0</v>
      </c>
      <c r="V993" t="s">
        <v>820</v>
      </c>
      <c r="W993" t="s">
        <v>36</v>
      </c>
    </row>
    <row r="994" spans="1:23" ht="17.5" hidden="1" customHeight="1" x14ac:dyDescent="0.4">
      <c r="A994" s="2">
        <v>95038</v>
      </c>
      <c r="B994" s="1">
        <f t="shared" si="99"/>
        <v>43731</v>
      </c>
      <c r="C994" t="s">
        <v>817</v>
      </c>
      <c r="D994" t="s">
        <v>24</v>
      </c>
      <c r="E994" t="s">
        <v>90</v>
      </c>
      <c r="F994" t="s">
        <v>75</v>
      </c>
      <c r="G994" t="s">
        <v>92</v>
      </c>
      <c r="H994" s="46">
        <v>28</v>
      </c>
      <c r="I994" s="46">
        <v>0</v>
      </c>
      <c r="J994" t="s">
        <v>62</v>
      </c>
      <c r="K994" s="2">
        <v>6</v>
      </c>
      <c r="L994" t="s">
        <v>727</v>
      </c>
      <c r="M994" t="s">
        <v>818</v>
      </c>
      <c r="N994" t="s">
        <v>819</v>
      </c>
      <c r="O994" t="s">
        <v>32</v>
      </c>
      <c r="P994" t="s">
        <v>33</v>
      </c>
      <c r="Q994" t="s">
        <v>34</v>
      </c>
      <c r="R994" s="1">
        <f t="shared" si="100"/>
        <v>40484</v>
      </c>
      <c r="T994" t="s">
        <v>34</v>
      </c>
      <c r="U994" s="2">
        <v>0</v>
      </c>
      <c r="V994" t="s">
        <v>820</v>
      </c>
      <c r="W994" t="s">
        <v>36</v>
      </c>
    </row>
    <row r="995" spans="1:23" ht="17.5" hidden="1" customHeight="1" x14ac:dyDescent="0.4">
      <c r="A995" s="2">
        <v>95038</v>
      </c>
      <c r="B995" s="1">
        <f t="shared" si="99"/>
        <v>43731</v>
      </c>
      <c r="C995" t="s">
        <v>817</v>
      </c>
      <c r="D995" t="s">
        <v>24</v>
      </c>
      <c r="E995" t="s">
        <v>90</v>
      </c>
      <c r="F995" t="s">
        <v>75</v>
      </c>
      <c r="G995" t="s">
        <v>92</v>
      </c>
      <c r="H995" s="46">
        <v>30</v>
      </c>
      <c r="I995" s="46">
        <v>0</v>
      </c>
      <c r="J995" t="s">
        <v>62</v>
      </c>
      <c r="K995" s="2">
        <v>6</v>
      </c>
      <c r="L995" t="s">
        <v>727</v>
      </c>
      <c r="M995" t="s">
        <v>818</v>
      </c>
      <c r="N995" t="s">
        <v>819</v>
      </c>
      <c r="O995" t="s">
        <v>32</v>
      </c>
      <c r="P995" t="s">
        <v>46</v>
      </c>
      <c r="Q995" t="s">
        <v>34</v>
      </c>
      <c r="R995" s="1">
        <f t="shared" si="100"/>
        <v>40484</v>
      </c>
      <c r="T995" t="s">
        <v>34</v>
      </c>
      <c r="U995" s="2">
        <v>0</v>
      </c>
      <c r="V995" t="s">
        <v>820</v>
      </c>
      <c r="W995" t="s">
        <v>36</v>
      </c>
    </row>
    <row r="996" spans="1:23" ht="17.5" hidden="1" customHeight="1" x14ac:dyDescent="0.4">
      <c r="A996" s="2">
        <v>95055</v>
      </c>
      <c r="B996" s="1">
        <f t="shared" si="99"/>
        <v>43731</v>
      </c>
      <c r="C996" t="s">
        <v>521</v>
      </c>
      <c r="D996" t="s">
        <v>24</v>
      </c>
      <c r="E996" t="s">
        <v>48</v>
      </c>
      <c r="F996" t="s">
        <v>75</v>
      </c>
      <c r="G996" t="s">
        <v>49</v>
      </c>
      <c r="H996" s="46">
        <v>346.68</v>
      </c>
      <c r="I996" s="46">
        <v>0</v>
      </c>
      <c r="J996" t="s">
        <v>62</v>
      </c>
      <c r="K996" s="2">
        <v>6</v>
      </c>
      <c r="L996" t="s">
        <v>727</v>
      </c>
      <c r="M996" t="s">
        <v>811</v>
      </c>
      <c r="N996" t="s">
        <v>446</v>
      </c>
      <c r="O996" t="s">
        <v>32</v>
      </c>
      <c r="P996" t="s">
        <v>33</v>
      </c>
      <c r="Q996" t="s">
        <v>34</v>
      </c>
      <c r="R996" s="1">
        <f t="shared" si="100"/>
        <v>40484</v>
      </c>
      <c r="T996" t="s">
        <v>34</v>
      </c>
      <c r="U996" s="2">
        <v>0</v>
      </c>
      <c r="V996" t="s">
        <v>447</v>
      </c>
      <c r="W996" t="s">
        <v>36</v>
      </c>
    </row>
    <row r="997" spans="1:23" ht="17.5" customHeight="1" x14ac:dyDescent="0.4">
      <c r="A997" s="2">
        <v>90640</v>
      </c>
      <c r="B997" s="1">
        <f>DATE(2019,5,13)</f>
        <v>43598</v>
      </c>
      <c r="C997" t="s">
        <v>47</v>
      </c>
      <c r="D997" t="s">
        <v>24</v>
      </c>
      <c r="E997" t="s">
        <v>48</v>
      </c>
      <c r="F997" t="s">
        <v>39</v>
      </c>
      <c r="G997" t="s">
        <v>49</v>
      </c>
      <c r="H997" s="46">
        <v>0.37</v>
      </c>
      <c r="I997" s="46">
        <v>0</v>
      </c>
      <c r="J997" t="s">
        <v>226</v>
      </c>
      <c r="K997" s="2">
        <v>2</v>
      </c>
      <c r="L997" t="s">
        <v>42</v>
      </c>
      <c r="M997" t="s">
        <v>227</v>
      </c>
      <c r="N997" t="s">
        <v>228</v>
      </c>
      <c r="O997" t="s">
        <v>32</v>
      </c>
      <c r="P997" t="s">
        <v>46</v>
      </c>
      <c r="Q997" t="s">
        <v>34</v>
      </c>
      <c r="R997" s="1">
        <f t="shared" si="100"/>
        <v>40484</v>
      </c>
      <c r="T997" t="s">
        <v>34</v>
      </c>
      <c r="U997" s="2">
        <v>0</v>
      </c>
      <c r="V997" t="s">
        <v>229</v>
      </c>
      <c r="W997" t="s">
        <v>36</v>
      </c>
    </row>
    <row r="998" spans="1:23" ht="17.5" customHeight="1" x14ac:dyDescent="0.4">
      <c r="A998" s="2">
        <v>92189</v>
      </c>
      <c r="B998" s="1">
        <f>DATE(2019,6,30)</f>
        <v>43646</v>
      </c>
      <c r="C998" t="s">
        <v>521</v>
      </c>
      <c r="D998" t="s">
        <v>24</v>
      </c>
      <c r="E998" t="s">
        <v>48</v>
      </c>
      <c r="F998" t="s">
        <v>75</v>
      </c>
      <c r="G998" t="s">
        <v>49</v>
      </c>
      <c r="H998" s="46">
        <v>1838.04</v>
      </c>
      <c r="I998" s="46">
        <v>0</v>
      </c>
      <c r="J998" t="s">
        <v>62</v>
      </c>
      <c r="K998" s="2">
        <v>3</v>
      </c>
      <c r="L998" t="s">
        <v>94</v>
      </c>
      <c r="M998" t="s">
        <v>522</v>
      </c>
      <c r="N998" t="s">
        <v>228</v>
      </c>
      <c r="O998" t="s">
        <v>32</v>
      </c>
      <c r="P998" t="s">
        <v>33</v>
      </c>
      <c r="Q998" t="s">
        <v>34</v>
      </c>
      <c r="R998" s="1">
        <f t="shared" si="100"/>
        <v>40484</v>
      </c>
      <c r="T998" t="s">
        <v>34</v>
      </c>
      <c r="U998" s="2">
        <v>0</v>
      </c>
      <c r="V998" t="s">
        <v>229</v>
      </c>
      <c r="W998" t="s">
        <v>36</v>
      </c>
    </row>
    <row r="999" spans="1:23" ht="17.5" hidden="1" customHeight="1" x14ac:dyDescent="0.4">
      <c r="A999" s="2">
        <v>95062</v>
      </c>
      <c r="B999" s="1">
        <f>DATE(2019,9,23)</f>
        <v>43731</v>
      </c>
      <c r="C999" t="s">
        <v>179</v>
      </c>
      <c r="D999" t="s">
        <v>24</v>
      </c>
      <c r="E999" t="s">
        <v>133</v>
      </c>
      <c r="F999" t="s">
        <v>75</v>
      </c>
      <c r="G999" t="s">
        <v>27</v>
      </c>
      <c r="H999" s="46">
        <v>425</v>
      </c>
      <c r="I999" s="46">
        <v>0</v>
      </c>
      <c r="J999" t="s">
        <v>62</v>
      </c>
      <c r="K999" s="2">
        <v>6</v>
      </c>
      <c r="L999" t="s">
        <v>727</v>
      </c>
      <c r="M999" t="s">
        <v>821</v>
      </c>
      <c r="N999" t="s">
        <v>822</v>
      </c>
      <c r="O999" t="s">
        <v>32</v>
      </c>
      <c r="P999" t="s">
        <v>33</v>
      </c>
      <c r="Q999" t="s">
        <v>34</v>
      </c>
      <c r="R999" s="1">
        <f t="shared" si="100"/>
        <v>40484</v>
      </c>
      <c r="T999" t="s">
        <v>34</v>
      </c>
      <c r="U999" s="2">
        <v>0</v>
      </c>
      <c r="V999" t="s">
        <v>823</v>
      </c>
      <c r="W999" t="s">
        <v>36</v>
      </c>
    </row>
    <row r="1000" spans="1:23" ht="17.5" hidden="1" customHeight="1" x14ac:dyDescent="0.4">
      <c r="A1000" s="2">
        <v>95062</v>
      </c>
      <c r="B1000" s="1">
        <f>DATE(2019,9,23)</f>
        <v>43731</v>
      </c>
      <c r="C1000" t="s">
        <v>179</v>
      </c>
      <c r="D1000" t="s">
        <v>24</v>
      </c>
      <c r="E1000" t="s">
        <v>133</v>
      </c>
      <c r="F1000" t="s">
        <v>75</v>
      </c>
      <c r="G1000" t="s">
        <v>27</v>
      </c>
      <c r="H1000" s="46">
        <v>8.0299999999999994</v>
      </c>
      <c r="I1000" s="46">
        <v>0</v>
      </c>
      <c r="J1000" t="s">
        <v>62</v>
      </c>
      <c r="K1000" s="2">
        <v>6</v>
      </c>
      <c r="L1000" t="s">
        <v>727</v>
      </c>
      <c r="M1000" t="s">
        <v>821</v>
      </c>
      <c r="N1000" t="s">
        <v>822</v>
      </c>
      <c r="O1000" t="s">
        <v>32</v>
      </c>
      <c r="P1000" t="s">
        <v>46</v>
      </c>
      <c r="Q1000" t="s">
        <v>34</v>
      </c>
      <c r="R1000" s="1">
        <f t="shared" si="100"/>
        <v>40484</v>
      </c>
      <c r="T1000" t="s">
        <v>34</v>
      </c>
      <c r="U1000" s="2">
        <v>0</v>
      </c>
      <c r="V1000" t="s">
        <v>823</v>
      </c>
      <c r="W1000" t="s">
        <v>36</v>
      </c>
    </row>
    <row r="1001" spans="1:23" ht="17.5" hidden="1" customHeight="1" x14ac:dyDescent="0.4">
      <c r="A1001" s="2">
        <v>95064</v>
      </c>
      <c r="B1001" s="1">
        <f>DATE(2019,9,23)</f>
        <v>43731</v>
      </c>
      <c r="C1001" t="s">
        <v>824</v>
      </c>
      <c r="D1001" t="s">
        <v>24</v>
      </c>
      <c r="E1001" t="s">
        <v>507</v>
      </c>
      <c r="F1001" t="s">
        <v>56</v>
      </c>
      <c r="G1001" t="s">
        <v>40</v>
      </c>
      <c r="H1001" s="46">
        <v>100</v>
      </c>
      <c r="I1001" s="46">
        <v>0</v>
      </c>
      <c r="J1001" t="s">
        <v>62</v>
      </c>
      <c r="K1001" s="2">
        <v>6</v>
      </c>
      <c r="L1001" t="s">
        <v>727</v>
      </c>
      <c r="M1001" t="s">
        <v>811</v>
      </c>
      <c r="N1001" t="s">
        <v>684</v>
      </c>
      <c r="O1001" t="s">
        <v>32</v>
      </c>
      <c r="P1001" t="s">
        <v>33</v>
      </c>
      <c r="Q1001" t="s">
        <v>34</v>
      </c>
      <c r="R1001" s="1">
        <f t="shared" si="100"/>
        <v>40484</v>
      </c>
      <c r="T1001" t="s">
        <v>34</v>
      </c>
      <c r="U1001" s="2">
        <v>0</v>
      </c>
      <c r="V1001" t="s">
        <v>685</v>
      </c>
      <c r="W1001" t="s">
        <v>36</v>
      </c>
    </row>
    <row r="1002" spans="1:23" ht="17.5" hidden="1" customHeight="1" x14ac:dyDescent="0.4">
      <c r="A1002" s="2">
        <v>95110</v>
      </c>
      <c r="B1002" s="1">
        <f>DATE(2019,9,27)</f>
        <v>43735</v>
      </c>
      <c r="C1002" t="s">
        <v>307</v>
      </c>
      <c r="D1002" t="s">
        <v>24</v>
      </c>
      <c r="E1002" t="s">
        <v>90</v>
      </c>
      <c r="F1002" t="s">
        <v>111</v>
      </c>
      <c r="G1002" t="s">
        <v>92</v>
      </c>
      <c r="H1002" s="46">
        <v>0.03</v>
      </c>
      <c r="I1002" s="46">
        <v>0</v>
      </c>
      <c r="J1002" t="s">
        <v>825</v>
      </c>
      <c r="K1002" s="2">
        <v>6</v>
      </c>
      <c r="L1002" t="s">
        <v>727</v>
      </c>
      <c r="M1002" t="s">
        <v>826</v>
      </c>
      <c r="N1002" t="s">
        <v>525</v>
      </c>
      <c r="O1002" t="s">
        <v>32</v>
      </c>
      <c r="P1002" t="s">
        <v>107</v>
      </c>
      <c r="Q1002" t="s">
        <v>34</v>
      </c>
      <c r="R1002" s="1">
        <f t="shared" si="100"/>
        <v>40484</v>
      </c>
      <c r="T1002" t="s">
        <v>34</v>
      </c>
      <c r="U1002" s="2">
        <v>0</v>
      </c>
      <c r="V1002" t="s">
        <v>526</v>
      </c>
      <c r="W1002" t="s">
        <v>36</v>
      </c>
    </row>
    <row r="1003" spans="1:23" ht="17.5" hidden="1" customHeight="1" x14ac:dyDescent="0.4">
      <c r="A1003" s="2">
        <v>95169</v>
      </c>
      <c r="B1003" s="1">
        <f t="shared" ref="B1003:B1029" si="101">DATE(2019,9,30)</f>
        <v>43738</v>
      </c>
      <c r="C1003" t="s">
        <v>430</v>
      </c>
      <c r="D1003" t="s">
        <v>24</v>
      </c>
      <c r="E1003" t="s">
        <v>48</v>
      </c>
      <c r="F1003" t="s">
        <v>207</v>
      </c>
      <c r="G1003" t="s">
        <v>49</v>
      </c>
      <c r="H1003" s="46">
        <v>17078.349999999999</v>
      </c>
      <c r="I1003" s="46">
        <v>0</v>
      </c>
      <c r="J1003" t="s">
        <v>62</v>
      </c>
      <c r="K1003" s="2">
        <v>6</v>
      </c>
      <c r="L1003" t="s">
        <v>727</v>
      </c>
      <c r="M1003" t="s">
        <v>827</v>
      </c>
      <c r="N1003" t="s">
        <v>210</v>
      </c>
      <c r="O1003" t="s">
        <v>32</v>
      </c>
      <c r="P1003" t="s">
        <v>33</v>
      </c>
      <c r="Q1003" t="s">
        <v>34</v>
      </c>
      <c r="R1003" s="1">
        <f t="shared" si="100"/>
        <v>40484</v>
      </c>
      <c r="T1003" t="s">
        <v>34</v>
      </c>
      <c r="U1003" s="2">
        <v>0</v>
      </c>
      <c r="V1003" t="s">
        <v>211</v>
      </c>
      <c r="W1003" t="s">
        <v>36</v>
      </c>
    </row>
    <row r="1004" spans="1:23" ht="17.5" hidden="1" customHeight="1" x14ac:dyDescent="0.4">
      <c r="A1004" s="2">
        <v>95169</v>
      </c>
      <c r="B1004" s="1">
        <f t="shared" si="101"/>
        <v>43738</v>
      </c>
      <c r="C1004" t="s">
        <v>430</v>
      </c>
      <c r="D1004" t="s">
        <v>24</v>
      </c>
      <c r="E1004" t="s">
        <v>48</v>
      </c>
      <c r="F1004" t="s">
        <v>207</v>
      </c>
      <c r="G1004" t="s">
        <v>49</v>
      </c>
      <c r="H1004" s="46">
        <v>322.82</v>
      </c>
      <c r="I1004" s="46">
        <v>0</v>
      </c>
      <c r="J1004" t="s">
        <v>62</v>
      </c>
      <c r="K1004" s="2">
        <v>6</v>
      </c>
      <c r="L1004" t="s">
        <v>727</v>
      </c>
      <c r="M1004" t="s">
        <v>827</v>
      </c>
      <c r="N1004" t="s">
        <v>210</v>
      </c>
      <c r="O1004" t="s">
        <v>32</v>
      </c>
      <c r="P1004" t="s">
        <v>46</v>
      </c>
      <c r="Q1004" t="s">
        <v>34</v>
      </c>
      <c r="R1004" s="1">
        <f t="shared" si="100"/>
        <v>40484</v>
      </c>
      <c r="T1004" t="s">
        <v>34</v>
      </c>
      <c r="U1004" s="2">
        <v>0</v>
      </c>
      <c r="V1004" t="s">
        <v>211</v>
      </c>
      <c r="W1004" t="s">
        <v>36</v>
      </c>
    </row>
    <row r="1005" spans="1:23" ht="17.5" hidden="1" customHeight="1" x14ac:dyDescent="0.4">
      <c r="A1005" s="2">
        <v>95170</v>
      </c>
      <c r="B1005" s="1">
        <f t="shared" si="101"/>
        <v>43738</v>
      </c>
      <c r="C1005" t="s">
        <v>430</v>
      </c>
      <c r="D1005" t="s">
        <v>24</v>
      </c>
      <c r="E1005" t="s">
        <v>48</v>
      </c>
      <c r="F1005" t="s">
        <v>207</v>
      </c>
      <c r="G1005" t="s">
        <v>49</v>
      </c>
      <c r="H1005" s="46">
        <v>300</v>
      </c>
      <c r="I1005" s="46">
        <v>0</v>
      </c>
      <c r="J1005" t="s">
        <v>62</v>
      </c>
      <c r="K1005" s="2">
        <v>6</v>
      </c>
      <c r="L1005" t="s">
        <v>727</v>
      </c>
      <c r="M1005" t="s">
        <v>828</v>
      </c>
      <c r="N1005" t="s">
        <v>210</v>
      </c>
      <c r="O1005" t="s">
        <v>32</v>
      </c>
      <c r="P1005" t="s">
        <v>33</v>
      </c>
      <c r="Q1005" t="s">
        <v>34</v>
      </c>
      <c r="R1005" s="1">
        <f t="shared" si="100"/>
        <v>40484</v>
      </c>
      <c r="T1005" t="s">
        <v>34</v>
      </c>
      <c r="U1005" s="2">
        <v>0</v>
      </c>
      <c r="V1005" t="s">
        <v>211</v>
      </c>
      <c r="W1005" t="s">
        <v>36</v>
      </c>
    </row>
    <row r="1006" spans="1:23" ht="17.5" hidden="1" customHeight="1" x14ac:dyDescent="0.4">
      <c r="A1006" s="2">
        <v>95170</v>
      </c>
      <c r="B1006" s="1">
        <f t="shared" si="101"/>
        <v>43738</v>
      </c>
      <c r="C1006" t="s">
        <v>430</v>
      </c>
      <c r="D1006" t="s">
        <v>24</v>
      </c>
      <c r="E1006" t="s">
        <v>48</v>
      </c>
      <c r="F1006" t="s">
        <v>207</v>
      </c>
      <c r="G1006" t="s">
        <v>49</v>
      </c>
      <c r="H1006" s="46">
        <v>5.67</v>
      </c>
      <c r="I1006" s="46">
        <v>0</v>
      </c>
      <c r="J1006" t="s">
        <v>62</v>
      </c>
      <c r="K1006" s="2">
        <v>6</v>
      </c>
      <c r="L1006" t="s">
        <v>727</v>
      </c>
      <c r="M1006" t="s">
        <v>828</v>
      </c>
      <c r="N1006" t="s">
        <v>210</v>
      </c>
      <c r="O1006" t="s">
        <v>32</v>
      </c>
      <c r="P1006" t="s">
        <v>46</v>
      </c>
      <c r="Q1006" t="s">
        <v>34</v>
      </c>
      <c r="R1006" s="1">
        <f t="shared" si="100"/>
        <v>40484</v>
      </c>
      <c r="T1006" t="s">
        <v>34</v>
      </c>
      <c r="U1006" s="2">
        <v>0</v>
      </c>
      <c r="V1006" t="s">
        <v>211</v>
      </c>
      <c r="W1006" t="s">
        <v>36</v>
      </c>
    </row>
    <row r="1007" spans="1:23" ht="17.5" hidden="1" customHeight="1" x14ac:dyDescent="0.4">
      <c r="A1007" s="2">
        <v>95171</v>
      </c>
      <c r="B1007" s="1">
        <f t="shared" si="101"/>
        <v>43738</v>
      </c>
      <c r="C1007" t="s">
        <v>206</v>
      </c>
      <c r="D1007" t="s">
        <v>24</v>
      </c>
      <c r="E1007" t="s">
        <v>38</v>
      </c>
      <c r="F1007" t="s">
        <v>207</v>
      </c>
      <c r="G1007" t="s">
        <v>40</v>
      </c>
      <c r="H1007" s="46">
        <v>17046.75</v>
      </c>
      <c r="I1007" s="46">
        <v>0</v>
      </c>
      <c r="J1007" t="s">
        <v>62</v>
      </c>
      <c r="K1007" s="2">
        <v>6</v>
      </c>
      <c r="L1007" t="s">
        <v>727</v>
      </c>
      <c r="M1007" t="s">
        <v>829</v>
      </c>
      <c r="N1007" t="s">
        <v>210</v>
      </c>
      <c r="O1007" t="s">
        <v>32</v>
      </c>
      <c r="P1007" t="s">
        <v>33</v>
      </c>
      <c r="Q1007" t="s">
        <v>34</v>
      </c>
      <c r="R1007" s="1">
        <f t="shared" si="100"/>
        <v>40484</v>
      </c>
      <c r="T1007" t="s">
        <v>34</v>
      </c>
      <c r="U1007" s="2">
        <v>0</v>
      </c>
      <c r="V1007" t="s">
        <v>211</v>
      </c>
      <c r="W1007" t="s">
        <v>36</v>
      </c>
    </row>
    <row r="1008" spans="1:23" ht="17.5" hidden="1" customHeight="1" x14ac:dyDescent="0.4">
      <c r="A1008" s="2">
        <v>95171</v>
      </c>
      <c r="B1008" s="1">
        <f t="shared" si="101"/>
        <v>43738</v>
      </c>
      <c r="C1008" t="s">
        <v>206</v>
      </c>
      <c r="D1008" t="s">
        <v>24</v>
      </c>
      <c r="E1008" t="s">
        <v>38</v>
      </c>
      <c r="F1008" t="s">
        <v>207</v>
      </c>
      <c r="G1008" t="s">
        <v>40</v>
      </c>
      <c r="H1008" s="46">
        <v>322.22000000000003</v>
      </c>
      <c r="I1008" s="46">
        <v>0</v>
      </c>
      <c r="J1008" t="s">
        <v>62</v>
      </c>
      <c r="K1008" s="2">
        <v>6</v>
      </c>
      <c r="L1008" t="s">
        <v>727</v>
      </c>
      <c r="M1008" t="s">
        <v>829</v>
      </c>
      <c r="N1008" t="s">
        <v>210</v>
      </c>
      <c r="O1008" t="s">
        <v>32</v>
      </c>
      <c r="P1008" t="s">
        <v>46</v>
      </c>
      <c r="Q1008" t="s">
        <v>34</v>
      </c>
      <c r="R1008" s="1">
        <f t="shared" si="100"/>
        <v>40484</v>
      </c>
      <c r="T1008" t="s">
        <v>34</v>
      </c>
      <c r="U1008" s="2">
        <v>0</v>
      </c>
      <c r="V1008" t="s">
        <v>211</v>
      </c>
      <c r="W1008" t="s">
        <v>36</v>
      </c>
    </row>
    <row r="1009" spans="1:23" ht="17.5" hidden="1" customHeight="1" x14ac:dyDescent="0.4">
      <c r="A1009" s="2">
        <v>95172</v>
      </c>
      <c r="B1009" s="1">
        <f t="shared" si="101"/>
        <v>43738</v>
      </c>
      <c r="C1009" t="s">
        <v>430</v>
      </c>
      <c r="D1009" t="s">
        <v>24</v>
      </c>
      <c r="E1009" t="s">
        <v>48</v>
      </c>
      <c r="F1009" t="s">
        <v>207</v>
      </c>
      <c r="G1009" t="s">
        <v>49</v>
      </c>
      <c r="H1009" s="46">
        <v>715</v>
      </c>
      <c r="I1009" s="46">
        <v>0</v>
      </c>
      <c r="J1009" t="s">
        <v>62</v>
      </c>
      <c r="K1009" s="2">
        <v>6</v>
      </c>
      <c r="L1009" t="s">
        <v>727</v>
      </c>
      <c r="M1009" t="s">
        <v>830</v>
      </c>
      <c r="N1009" t="s">
        <v>210</v>
      </c>
      <c r="O1009" t="s">
        <v>32</v>
      </c>
      <c r="P1009" t="s">
        <v>33</v>
      </c>
      <c r="Q1009" t="s">
        <v>34</v>
      </c>
      <c r="R1009" s="1">
        <f t="shared" si="100"/>
        <v>40484</v>
      </c>
      <c r="T1009" t="s">
        <v>34</v>
      </c>
      <c r="U1009" s="2">
        <v>0</v>
      </c>
      <c r="V1009" t="s">
        <v>211</v>
      </c>
      <c r="W1009" t="s">
        <v>36</v>
      </c>
    </row>
    <row r="1010" spans="1:23" ht="17.5" hidden="1" customHeight="1" x14ac:dyDescent="0.4">
      <c r="A1010" s="2">
        <v>95172</v>
      </c>
      <c r="B1010" s="1">
        <f t="shared" si="101"/>
        <v>43738</v>
      </c>
      <c r="C1010" t="s">
        <v>430</v>
      </c>
      <c r="D1010" t="s">
        <v>24</v>
      </c>
      <c r="E1010" t="s">
        <v>48</v>
      </c>
      <c r="F1010" t="s">
        <v>207</v>
      </c>
      <c r="G1010" t="s">
        <v>49</v>
      </c>
      <c r="H1010" s="46">
        <v>13.51</v>
      </c>
      <c r="I1010" s="46">
        <v>0</v>
      </c>
      <c r="J1010" t="s">
        <v>62</v>
      </c>
      <c r="K1010" s="2">
        <v>6</v>
      </c>
      <c r="L1010" t="s">
        <v>727</v>
      </c>
      <c r="M1010" t="s">
        <v>830</v>
      </c>
      <c r="N1010" t="s">
        <v>210</v>
      </c>
      <c r="O1010" t="s">
        <v>32</v>
      </c>
      <c r="P1010" t="s">
        <v>46</v>
      </c>
      <c r="Q1010" t="s">
        <v>34</v>
      </c>
      <c r="R1010" s="1">
        <f t="shared" si="100"/>
        <v>40484</v>
      </c>
      <c r="T1010" t="s">
        <v>34</v>
      </c>
      <c r="U1010" s="2">
        <v>0</v>
      </c>
      <c r="V1010" t="s">
        <v>211</v>
      </c>
      <c r="W1010" t="s">
        <v>36</v>
      </c>
    </row>
    <row r="1011" spans="1:23" ht="17.5" hidden="1" customHeight="1" x14ac:dyDescent="0.4">
      <c r="A1011" s="2">
        <v>95173</v>
      </c>
      <c r="B1011" s="1">
        <f t="shared" si="101"/>
        <v>43738</v>
      </c>
      <c r="C1011" t="s">
        <v>206</v>
      </c>
      <c r="D1011" t="s">
        <v>24</v>
      </c>
      <c r="E1011" t="s">
        <v>38</v>
      </c>
      <c r="F1011" t="s">
        <v>207</v>
      </c>
      <c r="G1011" t="s">
        <v>40</v>
      </c>
      <c r="H1011" s="46">
        <v>280.5</v>
      </c>
      <c r="I1011" s="46">
        <v>0</v>
      </c>
      <c r="J1011" t="s">
        <v>62</v>
      </c>
      <c r="K1011" s="2">
        <v>6</v>
      </c>
      <c r="L1011" t="s">
        <v>727</v>
      </c>
      <c r="M1011" t="s">
        <v>831</v>
      </c>
      <c r="N1011" t="s">
        <v>210</v>
      </c>
      <c r="O1011" t="s">
        <v>32</v>
      </c>
      <c r="P1011" t="s">
        <v>33</v>
      </c>
      <c r="Q1011" t="s">
        <v>34</v>
      </c>
      <c r="R1011" s="1">
        <f t="shared" si="100"/>
        <v>40484</v>
      </c>
      <c r="T1011" t="s">
        <v>34</v>
      </c>
      <c r="U1011" s="2">
        <v>0</v>
      </c>
      <c r="V1011" t="s">
        <v>211</v>
      </c>
      <c r="W1011" t="s">
        <v>36</v>
      </c>
    </row>
    <row r="1012" spans="1:23" ht="17.5" hidden="1" customHeight="1" x14ac:dyDescent="0.4">
      <c r="A1012" s="2">
        <v>95173</v>
      </c>
      <c r="B1012" s="1">
        <f t="shared" si="101"/>
        <v>43738</v>
      </c>
      <c r="C1012" t="s">
        <v>206</v>
      </c>
      <c r="D1012" t="s">
        <v>24</v>
      </c>
      <c r="E1012" t="s">
        <v>38</v>
      </c>
      <c r="F1012" t="s">
        <v>207</v>
      </c>
      <c r="G1012" t="s">
        <v>40</v>
      </c>
      <c r="H1012" s="46">
        <v>5.3</v>
      </c>
      <c r="I1012" s="46">
        <v>0</v>
      </c>
      <c r="J1012" t="s">
        <v>62</v>
      </c>
      <c r="K1012" s="2">
        <v>6</v>
      </c>
      <c r="L1012" t="s">
        <v>727</v>
      </c>
      <c r="M1012" t="s">
        <v>831</v>
      </c>
      <c r="N1012" t="s">
        <v>210</v>
      </c>
      <c r="O1012" t="s">
        <v>32</v>
      </c>
      <c r="P1012" t="s">
        <v>46</v>
      </c>
      <c r="Q1012" t="s">
        <v>34</v>
      </c>
      <c r="R1012" s="1">
        <f t="shared" si="100"/>
        <v>40484</v>
      </c>
      <c r="T1012" t="s">
        <v>34</v>
      </c>
      <c r="U1012" s="2">
        <v>0</v>
      </c>
      <c r="V1012" t="s">
        <v>211</v>
      </c>
      <c r="W1012" t="s">
        <v>36</v>
      </c>
    </row>
    <row r="1013" spans="1:23" ht="17.5" hidden="1" customHeight="1" x14ac:dyDescent="0.4">
      <c r="A1013" s="2">
        <v>95174</v>
      </c>
      <c r="B1013" s="1">
        <f t="shared" si="101"/>
        <v>43738</v>
      </c>
      <c r="C1013" t="s">
        <v>430</v>
      </c>
      <c r="D1013" t="s">
        <v>24</v>
      </c>
      <c r="E1013" t="s">
        <v>48</v>
      </c>
      <c r="F1013" t="s">
        <v>207</v>
      </c>
      <c r="G1013" t="s">
        <v>49</v>
      </c>
      <c r="H1013" s="46">
        <v>4421.45</v>
      </c>
      <c r="I1013" s="46">
        <v>0</v>
      </c>
      <c r="J1013" t="s">
        <v>62</v>
      </c>
      <c r="K1013" s="2">
        <v>6</v>
      </c>
      <c r="L1013" t="s">
        <v>727</v>
      </c>
      <c r="M1013" t="s">
        <v>832</v>
      </c>
      <c r="N1013" t="s">
        <v>210</v>
      </c>
      <c r="O1013" t="s">
        <v>32</v>
      </c>
      <c r="P1013" t="s">
        <v>33</v>
      </c>
      <c r="Q1013" t="s">
        <v>34</v>
      </c>
      <c r="R1013" s="1">
        <f t="shared" si="100"/>
        <v>40484</v>
      </c>
      <c r="T1013" t="s">
        <v>34</v>
      </c>
      <c r="U1013" s="2">
        <v>0</v>
      </c>
      <c r="V1013" t="s">
        <v>211</v>
      </c>
      <c r="W1013" t="s">
        <v>36</v>
      </c>
    </row>
    <row r="1014" spans="1:23" ht="17.5" hidden="1" customHeight="1" x14ac:dyDescent="0.4">
      <c r="A1014" s="2">
        <v>95174</v>
      </c>
      <c r="B1014" s="1">
        <f t="shared" si="101"/>
        <v>43738</v>
      </c>
      <c r="C1014" t="s">
        <v>430</v>
      </c>
      <c r="D1014" t="s">
        <v>24</v>
      </c>
      <c r="E1014" t="s">
        <v>48</v>
      </c>
      <c r="F1014" t="s">
        <v>207</v>
      </c>
      <c r="G1014" t="s">
        <v>49</v>
      </c>
      <c r="H1014" s="46">
        <v>83.57</v>
      </c>
      <c r="I1014" s="46">
        <v>0</v>
      </c>
      <c r="J1014" t="s">
        <v>62</v>
      </c>
      <c r="K1014" s="2">
        <v>6</v>
      </c>
      <c r="L1014" t="s">
        <v>727</v>
      </c>
      <c r="M1014" t="s">
        <v>832</v>
      </c>
      <c r="N1014" t="s">
        <v>210</v>
      </c>
      <c r="O1014" t="s">
        <v>32</v>
      </c>
      <c r="P1014" t="s">
        <v>46</v>
      </c>
      <c r="Q1014" t="s">
        <v>34</v>
      </c>
      <c r="R1014" s="1">
        <f t="shared" si="100"/>
        <v>40484</v>
      </c>
      <c r="T1014" t="s">
        <v>34</v>
      </c>
      <c r="U1014" s="2">
        <v>0</v>
      </c>
      <c r="V1014" t="s">
        <v>211</v>
      </c>
      <c r="W1014" t="s">
        <v>36</v>
      </c>
    </row>
    <row r="1015" spans="1:23" ht="17.5" hidden="1" customHeight="1" x14ac:dyDescent="0.4">
      <c r="A1015" s="2">
        <v>95175</v>
      </c>
      <c r="B1015" s="1">
        <f t="shared" si="101"/>
        <v>43738</v>
      </c>
      <c r="C1015" t="s">
        <v>430</v>
      </c>
      <c r="D1015" t="s">
        <v>24</v>
      </c>
      <c r="E1015" t="s">
        <v>48</v>
      </c>
      <c r="F1015" t="s">
        <v>207</v>
      </c>
      <c r="G1015" t="s">
        <v>49</v>
      </c>
      <c r="H1015" s="46">
        <v>10125</v>
      </c>
      <c r="I1015" s="46">
        <v>0</v>
      </c>
      <c r="J1015" t="s">
        <v>62</v>
      </c>
      <c r="K1015" s="2">
        <v>6</v>
      </c>
      <c r="L1015" t="s">
        <v>727</v>
      </c>
      <c r="M1015" t="s">
        <v>833</v>
      </c>
      <c r="N1015" t="s">
        <v>210</v>
      </c>
      <c r="O1015" t="s">
        <v>32</v>
      </c>
      <c r="P1015" t="s">
        <v>33</v>
      </c>
      <c r="Q1015" t="s">
        <v>34</v>
      </c>
      <c r="R1015" s="1">
        <f t="shared" si="100"/>
        <v>40484</v>
      </c>
      <c r="T1015" t="s">
        <v>34</v>
      </c>
      <c r="U1015" s="2">
        <v>0</v>
      </c>
      <c r="V1015" t="s">
        <v>211</v>
      </c>
      <c r="W1015" t="s">
        <v>36</v>
      </c>
    </row>
    <row r="1016" spans="1:23" ht="17.5" hidden="1" customHeight="1" x14ac:dyDescent="0.4">
      <c r="A1016" s="2">
        <v>95175</v>
      </c>
      <c r="B1016" s="1">
        <f t="shared" si="101"/>
        <v>43738</v>
      </c>
      <c r="C1016" t="s">
        <v>430</v>
      </c>
      <c r="D1016" t="s">
        <v>24</v>
      </c>
      <c r="E1016" t="s">
        <v>48</v>
      </c>
      <c r="F1016" t="s">
        <v>207</v>
      </c>
      <c r="G1016" t="s">
        <v>49</v>
      </c>
      <c r="H1016" s="46">
        <v>191.38</v>
      </c>
      <c r="I1016" s="46">
        <v>0</v>
      </c>
      <c r="J1016" t="s">
        <v>62</v>
      </c>
      <c r="K1016" s="2">
        <v>6</v>
      </c>
      <c r="L1016" t="s">
        <v>727</v>
      </c>
      <c r="M1016" t="s">
        <v>833</v>
      </c>
      <c r="N1016" t="s">
        <v>210</v>
      </c>
      <c r="O1016" t="s">
        <v>32</v>
      </c>
      <c r="P1016" t="s">
        <v>46</v>
      </c>
      <c r="Q1016" t="s">
        <v>34</v>
      </c>
      <c r="R1016" s="1">
        <f t="shared" si="100"/>
        <v>40484</v>
      </c>
      <c r="T1016" t="s">
        <v>34</v>
      </c>
      <c r="U1016" s="2">
        <v>0</v>
      </c>
      <c r="V1016" t="s">
        <v>211</v>
      </c>
      <c r="W1016" t="s">
        <v>36</v>
      </c>
    </row>
    <row r="1017" spans="1:23" ht="17.5" hidden="1" customHeight="1" x14ac:dyDescent="0.4">
      <c r="A1017" s="2">
        <v>95176</v>
      </c>
      <c r="B1017" s="1">
        <f t="shared" si="101"/>
        <v>43738</v>
      </c>
      <c r="C1017" t="s">
        <v>430</v>
      </c>
      <c r="D1017" t="s">
        <v>24</v>
      </c>
      <c r="E1017" t="s">
        <v>48</v>
      </c>
      <c r="F1017" t="s">
        <v>207</v>
      </c>
      <c r="G1017" t="s">
        <v>49</v>
      </c>
      <c r="H1017" s="46">
        <v>3411.5</v>
      </c>
      <c r="I1017" s="46">
        <v>0</v>
      </c>
      <c r="J1017" t="s">
        <v>62</v>
      </c>
      <c r="K1017" s="2">
        <v>6</v>
      </c>
      <c r="L1017" t="s">
        <v>727</v>
      </c>
      <c r="M1017" t="s">
        <v>834</v>
      </c>
      <c r="N1017" t="s">
        <v>210</v>
      </c>
      <c r="O1017" t="s">
        <v>32</v>
      </c>
      <c r="P1017" t="s">
        <v>33</v>
      </c>
      <c r="Q1017" t="s">
        <v>34</v>
      </c>
      <c r="R1017" s="1">
        <f t="shared" si="100"/>
        <v>40484</v>
      </c>
      <c r="T1017" t="s">
        <v>34</v>
      </c>
      <c r="U1017" s="2">
        <v>0</v>
      </c>
      <c r="V1017" t="s">
        <v>211</v>
      </c>
      <c r="W1017" t="s">
        <v>36</v>
      </c>
    </row>
    <row r="1018" spans="1:23" ht="17.5" hidden="1" customHeight="1" x14ac:dyDescent="0.4">
      <c r="A1018" s="2">
        <v>95176</v>
      </c>
      <c r="B1018" s="1">
        <f t="shared" si="101"/>
        <v>43738</v>
      </c>
      <c r="C1018" t="s">
        <v>430</v>
      </c>
      <c r="D1018" t="s">
        <v>24</v>
      </c>
      <c r="E1018" t="s">
        <v>48</v>
      </c>
      <c r="F1018" t="s">
        <v>207</v>
      </c>
      <c r="G1018" t="s">
        <v>49</v>
      </c>
      <c r="H1018" s="46">
        <v>64.48</v>
      </c>
      <c r="I1018" s="46">
        <v>0</v>
      </c>
      <c r="J1018" t="s">
        <v>62</v>
      </c>
      <c r="K1018" s="2">
        <v>6</v>
      </c>
      <c r="L1018" t="s">
        <v>727</v>
      </c>
      <c r="M1018" t="s">
        <v>834</v>
      </c>
      <c r="N1018" t="s">
        <v>210</v>
      </c>
      <c r="O1018" t="s">
        <v>32</v>
      </c>
      <c r="P1018" t="s">
        <v>46</v>
      </c>
      <c r="Q1018" t="s">
        <v>34</v>
      </c>
      <c r="R1018" s="1">
        <f t="shared" si="100"/>
        <v>40484</v>
      </c>
      <c r="T1018" t="s">
        <v>34</v>
      </c>
      <c r="U1018" s="2">
        <v>0</v>
      </c>
      <c r="V1018" t="s">
        <v>211</v>
      </c>
      <c r="W1018" t="s">
        <v>36</v>
      </c>
    </row>
    <row r="1019" spans="1:23" ht="17.5" hidden="1" customHeight="1" x14ac:dyDescent="0.4">
      <c r="A1019" s="2">
        <v>95195</v>
      </c>
      <c r="B1019" s="1">
        <f t="shared" si="101"/>
        <v>43738</v>
      </c>
      <c r="C1019" t="s">
        <v>280</v>
      </c>
      <c r="D1019" t="s">
        <v>24</v>
      </c>
      <c r="E1019" t="s">
        <v>281</v>
      </c>
      <c r="F1019" t="s">
        <v>282</v>
      </c>
      <c r="G1019" t="s">
        <v>141</v>
      </c>
      <c r="H1019" s="46">
        <v>415</v>
      </c>
      <c r="I1019" s="46">
        <v>0</v>
      </c>
      <c r="J1019" t="s">
        <v>554</v>
      </c>
      <c r="K1019" s="2">
        <v>6</v>
      </c>
      <c r="L1019" t="s">
        <v>727</v>
      </c>
      <c r="M1019" t="s">
        <v>821</v>
      </c>
      <c r="N1019" t="s">
        <v>285</v>
      </c>
      <c r="O1019" t="s">
        <v>32</v>
      </c>
      <c r="P1019" t="s">
        <v>33</v>
      </c>
      <c r="Q1019" t="s">
        <v>34</v>
      </c>
      <c r="R1019" s="1">
        <f t="shared" si="100"/>
        <v>40484</v>
      </c>
      <c r="T1019" t="s">
        <v>34</v>
      </c>
      <c r="U1019" s="2">
        <v>0</v>
      </c>
      <c r="V1019" t="s">
        <v>286</v>
      </c>
      <c r="W1019" t="s">
        <v>36</v>
      </c>
    </row>
    <row r="1020" spans="1:23" ht="17.5" hidden="1" customHeight="1" x14ac:dyDescent="0.4">
      <c r="A1020" s="2">
        <v>95195</v>
      </c>
      <c r="B1020" s="1">
        <f t="shared" si="101"/>
        <v>43738</v>
      </c>
      <c r="C1020" t="s">
        <v>280</v>
      </c>
      <c r="D1020" t="s">
        <v>24</v>
      </c>
      <c r="E1020" t="s">
        <v>281</v>
      </c>
      <c r="F1020" t="s">
        <v>282</v>
      </c>
      <c r="G1020" t="s">
        <v>141</v>
      </c>
      <c r="H1020" s="46">
        <v>7.56</v>
      </c>
      <c r="I1020" s="46">
        <v>0</v>
      </c>
      <c r="J1020" t="s">
        <v>554</v>
      </c>
      <c r="K1020" s="2">
        <v>6</v>
      </c>
      <c r="L1020" t="s">
        <v>727</v>
      </c>
      <c r="M1020" t="s">
        <v>821</v>
      </c>
      <c r="N1020" t="s">
        <v>285</v>
      </c>
      <c r="O1020" t="s">
        <v>32</v>
      </c>
      <c r="P1020" t="s">
        <v>46</v>
      </c>
      <c r="Q1020" t="s">
        <v>34</v>
      </c>
      <c r="R1020" s="1">
        <f t="shared" si="100"/>
        <v>40484</v>
      </c>
      <c r="T1020" t="s">
        <v>34</v>
      </c>
      <c r="U1020" s="2">
        <v>0</v>
      </c>
      <c r="V1020" t="s">
        <v>286</v>
      </c>
      <c r="W1020" t="s">
        <v>36</v>
      </c>
    </row>
    <row r="1021" spans="1:23" ht="17.5" hidden="1" customHeight="1" x14ac:dyDescent="0.4">
      <c r="A1021" s="2">
        <v>95197</v>
      </c>
      <c r="B1021" s="1">
        <f t="shared" si="101"/>
        <v>43738</v>
      </c>
      <c r="C1021" t="s">
        <v>126</v>
      </c>
      <c r="D1021" t="s">
        <v>24</v>
      </c>
      <c r="E1021" t="s">
        <v>38</v>
      </c>
      <c r="F1021" t="s">
        <v>127</v>
      </c>
      <c r="G1021" t="s">
        <v>40</v>
      </c>
      <c r="H1021" s="46">
        <v>500</v>
      </c>
      <c r="I1021" s="46">
        <v>0</v>
      </c>
      <c r="J1021" t="s">
        <v>62</v>
      </c>
      <c r="K1021" s="2">
        <v>6</v>
      </c>
      <c r="L1021" t="s">
        <v>727</v>
      </c>
      <c r="M1021" t="s">
        <v>835</v>
      </c>
      <c r="N1021" t="s">
        <v>146</v>
      </c>
      <c r="O1021" t="s">
        <v>32</v>
      </c>
      <c r="P1021" t="s">
        <v>33</v>
      </c>
      <c r="Q1021" t="s">
        <v>34</v>
      </c>
      <c r="R1021" s="1">
        <f t="shared" si="100"/>
        <v>40484</v>
      </c>
      <c r="T1021" t="s">
        <v>34</v>
      </c>
      <c r="U1021" s="2">
        <v>0</v>
      </c>
      <c r="V1021" t="s">
        <v>147</v>
      </c>
      <c r="W1021" t="s">
        <v>36</v>
      </c>
    </row>
    <row r="1022" spans="1:23" ht="17.5" hidden="1" customHeight="1" x14ac:dyDescent="0.4">
      <c r="A1022" s="2">
        <v>95197</v>
      </c>
      <c r="B1022" s="1">
        <f t="shared" si="101"/>
        <v>43738</v>
      </c>
      <c r="C1022" t="s">
        <v>126</v>
      </c>
      <c r="D1022" t="s">
        <v>24</v>
      </c>
      <c r="E1022" t="s">
        <v>38</v>
      </c>
      <c r="F1022" t="s">
        <v>127</v>
      </c>
      <c r="G1022" t="s">
        <v>40</v>
      </c>
      <c r="H1022" s="46">
        <v>9.4499999999999993</v>
      </c>
      <c r="I1022" s="46">
        <v>0</v>
      </c>
      <c r="J1022" t="s">
        <v>62</v>
      </c>
      <c r="K1022" s="2">
        <v>6</v>
      </c>
      <c r="L1022" t="s">
        <v>727</v>
      </c>
      <c r="M1022" t="s">
        <v>835</v>
      </c>
      <c r="N1022" t="s">
        <v>146</v>
      </c>
      <c r="O1022" t="s">
        <v>32</v>
      </c>
      <c r="P1022" t="s">
        <v>46</v>
      </c>
      <c r="Q1022" t="s">
        <v>34</v>
      </c>
      <c r="R1022" s="1">
        <f t="shared" si="100"/>
        <v>40484</v>
      </c>
      <c r="T1022" t="s">
        <v>34</v>
      </c>
      <c r="U1022" s="2">
        <v>0</v>
      </c>
      <c r="V1022" t="s">
        <v>147</v>
      </c>
      <c r="W1022" t="s">
        <v>36</v>
      </c>
    </row>
    <row r="1023" spans="1:23" ht="17.5" hidden="1" customHeight="1" x14ac:dyDescent="0.4">
      <c r="A1023" s="2">
        <v>95199</v>
      </c>
      <c r="B1023" s="1">
        <f t="shared" si="101"/>
        <v>43738</v>
      </c>
      <c r="C1023" t="s">
        <v>174</v>
      </c>
      <c r="D1023" t="s">
        <v>24</v>
      </c>
      <c r="E1023" t="s">
        <v>139</v>
      </c>
      <c r="F1023" t="s">
        <v>491</v>
      </c>
      <c r="G1023" t="s">
        <v>141</v>
      </c>
      <c r="H1023" s="46">
        <v>47.61</v>
      </c>
      <c r="I1023" s="46">
        <v>0</v>
      </c>
      <c r="J1023" t="s">
        <v>62</v>
      </c>
      <c r="K1023" s="2">
        <v>6</v>
      </c>
      <c r="L1023" t="s">
        <v>727</v>
      </c>
      <c r="M1023" t="s">
        <v>836</v>
      </c>
      <c r="N1023" t="s">
        <v>187</v>
      </c>
      <c r="O1023" t="s">
        <v>32</v>
      </c>
      <c r="P1023" t="s">
        <v>33</v>
      </c>
      <c r="Q1023" t="s">
        <v>34</v>
      </c>
      <c r="R1023" s="1">
        <f t="shared" ref="R1023:R1028" si="102">DATE(2012,2,1)</f>
        <v>40940</v>
      </c>
      <c r="T1023" t="s">
        <v>34</v>
      </c>
      <c r="U1023" s="2">
        <v>0</v>
      </c>
      <c r="V1023" t="s">
        <v>189</v>
      </c>
      <c r="W1023" t="s">
        <v>36</v>
      </c>
    </row>
    <row r="1024" spans="1:23" ht="17.5" hidden="1" customHeight="1" x14ac:dyDescent="0.4">
      <c r="A1024" s="2">
        <v>95199</v>
      </c>
      <c r="B1024" s="1">
        <f t="shared" si="101"/>
        <v>43738</v>
      </c>
      <c r="C1024" t="s">
        <v>174</v>
      </c>
      <c r="D1024" t="s">
        <v>24</v>
      </c>
      <c r="E1024" t="s">
        <v>139</v>
      </c>
      <c r="F1024" t="s">
        <v>491</v>
      </c>
      <c r="G1024" t="s">
        <v>141</v>
      </c>
      <c r="H1024" s="46">
        <v>0.9</v>
      </c>
      <c r="I1024" s="46">
        <v>0</v>
      </c>
      <c r="J1024" t="s">
        <v>62</v>
      </c>
      <c r="K1024" s="2">
        <v>6</v>
      </c>
      <c r="L1024" t="s">
        <v>727</v>
      </c>
      <c r="M1024" t="s">
        <v>836</v>
      </c>
      <c r="N1024" t="s">
        <v>187</v>
      </c>
      <c r="O1024" t="s">
        <v>32</v>
      </c>
      <c r="P1024" t="s">
        <v>46</v>
      </c>
      <c r="Q1024" t="s">
        <v>34</v>
      </c>
      <c r="R1024" s="1">
        <f t="shared" si="102"/>
        <v>40940</v>
      </c>
      <c r="T1024" t="s">
        <v>34</v>
      </c>
      <c r="U1024" s="2">
        <v>0</v>
      </c>
      <c r="V1024" t="s">
        <v>189</v>
      </c>
      <c r="W1024" t="s">
        <v>36</v>
      </c>
    </row>
    <row r="1025" spans="1:23" ht="17.5" hidden="1" customHeight="1" x14ac:dyDescent="0.4">
      <c r="A1025" s="2">
        <v>95199</v>
      </c>
      <c r="B1025" s="1">
        <f t="shared" si="101"/>
        <v>43738</v>
      </c>
      <c r="C1025" t="s">
        <v>174</v>
      </c>
      <c r="D1025" t="s">
        <v>24</v>
      </c>
      <c r="E1025" t="s">
        <v>139</v>
      </c>
      <c r="F1025" t="s">
        <v>58</v>
      </c>
      <c r="G1025" t="s">
        <v>141</v>
      </c>
      <c r="H1025" s="46">
        <v>1324.44</v>
      </c>
      <c r="I1025" s="46">
        <v>0</v>
      </c>
      <c r="J1025" t="s">
        <v>62</v>
      </c>
      <c r="K1025" s="2">
        <v>6</v>
      </c>
      <c r="L1025" t="s">
        <v>727</v>
      </c>
      <c r="M1025" t="s">
        <v>836</v>
      </c>
      <c r="N1025" t="s">
        <v>187</v>
      </c>
      <c r="O1025" t="s">
        <v>32</v>
      </c>
      <c r="P1025" t="s">
        <v>33</v>
      </c>
      <c r="Q1025" t="s">
        <v>34</v>
      </c>
      <c r="R1025" s="1">
        <f t="shared" si="102"/>
        <v>40940</v>
      </c>
      <c r="T1025" t="s">
        <v>34</v>
      </c>
      <c r="U1025" s="2">
        <v>0</v>
      </c>
      <c r="V1025" t="s">
        <v>189</v>
      </c>
      <c r="W1025" t="s">
        <v>36</v>
      </c>
    </row>
    <row r="1026" spans="1:23" ht="17.5" hidden="1" customHeight="1" x14ac:dyDescent="0.4">
      <c r="A1026" s="2">
        <v>95199</v>
      </c>
      <c r="B1026" s="1">
        <f t="shared" si="101"/>
        <v>43738</v>
      </c>
      <c r="C1026" t="s">
        <v>174</v>
      </c>
      <c r="D1026" t="s">
        <v>24</v>
      </c>
      <c r="E1026" t="s">
        <v>139</v>
      </c>
      <c r="F1026" t="s">
        <v>58</v>
      </c>
      <c r="G1026" t="s">
        <v>141</v>
      </c>
      <c r="H1026" s="46">
        <v>25.05</v>
      </c>
      <c r="I1026" s="46">
        <v>0</v>
      </c>
      <c r="J1026" t="s">
        <v>62</v>
      </c>
      <c r="K1026" s="2">
        <v>6</v>
      </c>
      <c r="L1026" t="s">
        <v>727</v>
      </c>
      <c r="M1026" t="s">
        <v>836</v>
      </c>
      <c r="N1026" t="s">
        <v>187</v>
      </c>
      <c r="O1026" t="s">
        <v>32</v>
      </c>
      <c r="P1026" t="s">
        <v>46</v>
      </c>
      <c r="Q1026" t="s">
        <v>34</v>
      </c>
      <c r="R1026" s="1">
        <f t="shared" si="102"/>
        <v>40940</v>
      </c>
      <c r="T1026" t="s">
        <v>34</v>
      </c>
      <c r="U1026" s="2">
        <v>0</v>
      </c>
      <c r="V1026" t="s">
        <v>189</v>
      </c>
      <c r="W1026" t="s">
        <v>36</v>
      </c>
    </row>
    <row r="1027" spans="1:23" ht="17.5" hidden="1" customHeight="1" x14ac:dyDescent="0.4">
      <c r="A1027" s="2">
        <v>95202</v>
      </c>
      <c r="B1027" s="1">
        <f t="shared" si="101"/>
        <v>43738</v>
      </c>
      <c r="C1027" t="s">
        <v>174</v>
      </c>
      <c r="D1027" t="s">
        <v>24</v>
      </c>
      <c r="E1027" t="s">
        <v>139</v>
      </c>
      <c r="F1027" t="s">
        <v>58</v>
      </c>
      <c r="G1027" t="s">
        <v>141</v>
      </c>
      <c r="H1027" s="46">
        <v>364.7</v>
      </c>
      <c r="I1027" s="46">
        <v>0</v>
      </c>
      <c r="J1027" t="s">
        <v>837</v>
      </c>
      <c r="K1027" s="2">
        <v>6</v>
      </c>
      <c r="L1027" t="s">
        <v>727</v>
      </c>
      <c r="M1027" t="s">
        <v>838</v>
      </c>
      <c r="N1027" t="s">
        <v>187</v>
      </c>
      <c r="O1027" t="s">
        <v>32</v>
      </c>
      <c r="P1027" t="s">
        <v>33</v>
      </c>
      <c r="Q1027" t="s">
        <v>34</v>
      </c>
      <c r="R1027" s="1">
        <f t="shared" si="102"/>
        <v>40940</v>
      </c>
      <c r="T1027" t="s">
        <v>34</v>
      </c>
      <c r="U1027" s="2">
        <v>0</v>
      </c>
      <c r="V1027" t="s">
        <v>189</v>
      </c>
      <c r="W1027" t="s">
        <v>36</v>
      </c>
    </row>
    <row r="1028" spans="1:23" ht="17.5" hidden="1" customHeight="1" x14ac:dyDescent="0.4">
      <c r="A1028" s="2">
        <v>95202</v>
      </c>
      <c r="B1028" s="1">
        <f t="shared" si="101"/>
        <v>43738</v>
      </c>
      <c r="C1028" t="s">
        <v>174</v>
      </c>
      <c r="D1028" t="s">
        <v>24</v>
      </c>
      <c r="E1028" t="s">
        <v>139</v>
      </c>
      <c r="F1028" t="s">
        <v>58</v>
      </c>
      <c r="G1028" t="s">
        <v>141</v>
      </c>
      <c r="H1028" s="46">
        <v>6.91</v>
      </c>
      <c r="I1028" s="46">
        <v>0</v>
      </c>
      <c r="J1028" t="s">
        <v>837</v>
      </c>
      <c r="K1028" s="2">
        <v>6</v>
      </c>
      <c r="L1028" t="s">
        <v>727</v>
      </c>
      <c r="M1028" t="s">
        <v>838</v>
      </c>
      <c r="N1028" t="s">
        <v>187</v>
      </c>
      <c r="O1028" t="s">
        <v>32</v>
      </c>
      <c r="P1028" t="s">
        <v>46</v>
      </c>
      <c r="Q1028" t="s">
        <v>34</v>
      </c>
      <c r="R1028" s="1">
        <f t="shared" si="102"/>
        <v>40940</v>
      </c>
      <c r="T1028" t="s">
        <v>34</v>
      </c>
      <c r="U1028" s="2">
        <v>0</v>
      </c>
      <c r="V1028" t="s">
        <v>189</v>
      </c>
      <c r="W1028" t="s">
        <v>36</v>
      </c>
    </row>
    <row r="1029" spans="1:23" ht="17.5" hidden="1" customHeight="1" x14ac:dyDescent="0.4">
      <c r="A1029" s="2">
        <v>95209</v>
      </c>
      <c r="B1029" s="1">
        <f t="shared" si="101"/>
        <v>43738</v>
      </c>
      <c r="C1029" t="s">
        <v>756</v>
      </c>
      <c r="D1029" t="s">
        <v>24</v>
      </c>
      <c r="E1029" t="s">
        <v>757</v>
      </c>
      <c r="F1029" t="s">
        <v>169</v>
      </c>
      <c r="G1029" t="s">
        <v>49</v>
      </c>
      <c r="H1029" s="46">
        <v>0.02</v>
      </c>
      <c r="I1029" s="46">
        <v>0</v>
      </c>
      <c r="J1029" t="s">
        <v>839</v>
      </c>
      <c r="K1029" s="2">
        <v>6</v>
      </c>
      <c r="L1029" t="s">
        <v>727</v>
      </c>
      <c r="M1029" t="s">
        <v>840</v>
      </c>
      <c r="N1029" t="s">
        <v>648</v>
      </c>
      <c r="O1029" t="s">
        <v>32</v>
      </c>
      <c r="P1029" t="s">
        <v>107</v>
      </c>
      <c r="Q1029" t="s">
        <v>34</v>
      </c>
      <c r="R1029" s="1">
        <f>DATE(2019,4,2)</f>
        <v>43557</v>
      </c>
      <c r="T1029" t="s">
        <v>34</v>
      </c>
      <c r="U1029" s="2">
        <v>0</v>
      </c>
      <c r="V1029" t="s">
        <v>649</v>
      </c>
      <c r="W1029" t="s">
        <v>36</v>
      </c>
    </row>
    <row r="1030" spans="1:23" ht="17.5" hidden="1" customHeight="1" x14ac:dyDescent="0.4">
      <c r="A1030" s="2">
        <v>95230</v>
      </c>
      <c r="B1030" s="1">
        <f t="shared" ref="B1030:B1043" si="103">DATE(2019,9,27)</f>
        <v>43735</v>
      </c>
      <c r="C1030" t="s">
        <v>289</v>
      </c>
      <c r="D1030" t="s">
        <v>24</v>
      </c>
      <c r="E1030" t="s">
        <v>290</v>
      </c>
      <c r="F1030" t="s">
        <v>291</v>
      </c>
      <c r="G1030" t="s">
        <v>61</v>
      </c>
      <c r="H1030" s="46">
        <v>590</v>
      </c>
      <c r="I1030" s="46">
        <v>0</v>
      </c>
      <c r="J1030" t="s">
        <v>62</v>
      </c>
      <c r="K1030" s="2">
        <v>6</v>
      </c>
      <c r="L1030" t="s">
        <v>727</v>
      </c>
      <c r="M1030" t="s">
        <v>841</v>
      </c>
      <c r="N1030" t="s">
        <v>293</v>
      </c>
      <c r="O1030" t="s">
        <v>32</v>
      </c>
      <c r="P1030" t="s">
        <v>33</v>
      </c>
      <c r="Q1030" t="s">
        <v>34</v>
      </c>
      <c r="R1030" s="1">
        <f>DATE(2011,2,17)</f>
        <v>40591</v>
      </c>
      <c r="T1030" t="s">
        <v>34</v>
      </c>
      <c r="U1030" s="2">
        <v>0</v>
      </c>
      <c r="V1030" t="s">
        <v>294</v>
      </c>
      <c r="W1030" t="s">
        <v>36</v>
      </c>
    </row>
    <row r="1031" spans="1:23" ht="17.5" hidden="1" customHeight="1" x14ac:dyDescent="0.4">
      <c r="A1031" s="2">
        <v>95230</v>
      </c>
      <c r="B1031" s="1">
        <f t="shared" si="103"/>
        <v>43735</v>
      </c>
      <c r="C1031" t="s">
        <v>289</v>
      </c>
      <c r="D1031" t="s">
        <v>24</v>
      </c>
      <c r="E1031" t="s">
        <v>290</v>
      </c>
      <c r="F1031" t="s">
        <v>291</v>
      </c>
      <c r="G1031" t="s">
        <v>61</v>
      </c>
      <c r="H1031" s="46">
        <v>11.15</v>
      </c>
      <c r="I1031" s="46">
        <v>0</v>
      </c>
      <c r="J1031" t="s">
        <v>62</v>
      </c>
      <c r="K1031" s="2">
        <v>6</v>
      </c>
      <c r="L1031" t="s">
        <v>727</v>
      </c>
      <c r="M1031" t="s">
        <v>841</v>
      </c>
      <c r="N1031" t="s">
        <v>293</v>
      </c>
      <c r="O1031" t="s">
        <v>32</v>
      </c>
      <c r="P1031" t="s">
        <v>46</v>
      </c>
      <c r="Q1031" t="s">
        <v>34</v>
      </c>
      <c r="R1031" s="1">
        <f>DATE(2011,2,17)</f>
        <v>40591</v>
      </c>
      <c r="T1031" t="s">
        <v>34</v>
      </c>
      <c r="U1031" s="2">
        <v>0</v>
      </c>
      <c r="V1031" t="s">
        <v>294</v>
      </c>
      <c r="W1031" t="s">
        <v>36</v>
      </c>
    </row>
    <row r="1032" spans="1:23" ht="17.5" hidden="1" customHeight="1" x14ac:dyDescent="0.4">
      <c r="A1032" s="2">
        <v>95237</v>
      </c>
      <c r="B1032" s="1">
        <f t="shared" si="103"/>
        <v>43735</v>
      </c>
      <c r="C1032" t="s">
        <v>66</v>
      </c>
      <c r="D1032" t="s">
        <v>24</v>
      </c>
      <c r="E1032" t="s">
        <v>67</v>
      </c>
      <c r="F1032" t="s">
        <v>39</v>
      </c>
      <c r="G1032" t="s">
        <v>68</v>
      </c>
      <c r="H1032" s="46">
        <v>36.74</v>
      </c>
      <c r="I1032" s="46">
        <v>0</v>
      </c>
      <c r="J1032" t="s">
        <v>62</v>
      </c>
      <c r="K1032" s="2">
        <v>6</v>
      </c>
      <c r="L1032" t="s">
        <v>727</v>
      </c>
      <c r="M1032" t="s">
        <v>818</v>
      </c>
      <c r="N1032" t="s">
        <v>81</v>
      </c>
      <c r="O1032" t="s">
        <v>32</v>
      </c>
      <c r="P1032" t="s">
        <v>33</v>
      </c>
      <c r="Q1032" t="s">
        <v>34</v>
      </c>
      <c r="R1032" s="1">
        <f t="shared" ref="R1032:R1041" si="104">DATE(2010,11,2)</f>
        <v>40484</v>
      </c>
      <c r="T1032" t="s">
        <v>34</v>
      </c>
      <c r="U1032" s="2">
        <v>0</v>
      </c>
      <c r="V1032" t="s">
        <v>82</v>
      </c>
      <c r="W1032" t="s">
        <v>36</v>
      </c>
    </row>
    <row r="1033" spans="1:23" ht="17.5" hidden="1" customHeight="1" x14ac:dyDescent="0.4">
      <c r="A1033" s="2">
        <v>95237</v>
      </c>
      <c r="B1033" s="1">
        <f t="shared" si="103"/>
        <v>43735</v>
      </c>
      <c r="C1033" t="s">
        <v>66</v>
      </c>
      <c r="D1033" t="s">
        <v>24</v>
      </c>
      <c r="E1033" t="s">
        <v>67</v>
      </c>
      <c r="F1033" t="s">
        <v>39</v>
      </c>
      <c r="G1033" t="s">
        <v>68</v>
      </c>
      <c r="H1033" s="46">
        <v>0.7</v>
      </c>
      <c r="I1033" s="46">
        <v>0</v>
      </c>
      <c r="J1033" t="s">
        <v>62</v>
      </c>
      <c r="K1033" s="2">
        <v>6</v>
      </c>
      <c r="L1033" t="s">
        <v>727</v>
      </c>
      <c r="M1033" t="s">
        <v>818</v>
      </c>
      <c r="N1033" t="s">
        <v>81</v>
      </c>
      <c r="O1033" t="s">
        <v>32</v>
      </c>
      <c r="P1033" t="s">
        <v>46</v>
      </c>
      <c r="Q1033" t="s">
        <v>34</v>
      </c>
      <c r="R1033" s="1">
        <f t="shared" si="104"/>
        <v>40484</v>
      </c>
      <c r="T1033" t="s">
        <v>34</v>
      </c>
      <c r="U1033" s="2">
        <v>0</v>
      </c>
      <c r="V1033" t="s">
        <v>82</v>
      </c>
      <c r="W1033" t="s">
        <v>36</v>
      </c>
    </row>
    <row r="1034" spans="1:23" ht="17.5" hidden="1" customHeight="1" x14ac:dyDescent="0.4">
      <c r="A1034" s="2">
        <v>95241</v>
      </c>
      <c r="B1034" s="1">
        <f t="shared" si="103"/>
        <v>43735</v>
      </c>
      <c r="C1034" t="s">
        <v>73</v>
      </c>
      <c r="D1034" t="s">
        <v>24</v>
      </c>
      <c r="E1034" t="s">
        <v>74</v>
      </c>
      <c r="F1034" t="s">
        <v>75</v>
      </c>
      <c r="G1034" t="s">
        <v>40</v>
      </c>
      <c r="H1034" s="46">
        <v>270</v>
      </c>
      <c r="I1034" s="46">
        <v>0</v>
      </c>
      <c r="J1034" t="s">
        <v>62</v>
      </c>
      <c r="K1034" s="2">
        <v>6</v>
      </c>
      <c r="L1034" t="s">
        <v>727</v>
      </c>
      <c r="M1034" t="s">
        <v>842</v>
      </c>
      <c r="N1034" t="s">
        <v>78</v>
      </c>
      <c r="O1034" t="s">
        <v>32</v>
      </c>
      <c r="P1034" t="s">
        <v>33</v>
      </c>
      <c r="Q1034" t="s">
        <v>34</v>
      </c>
      <c r="R1034" s="1">
        <f t="shared" si="104"/>
        <v>40484</v>
      </c>
      <c r="T1034" t="s">
        <v>34</v>
      </c>
      <c r="U1034" s="2">
        <v>0</v>
      </c>
      <c r="V1034" t="s">
        <v>79</v>
      </c>
      <c r="W1034" t="s">
        <v>36</v>
      </c>
    </row>
    <row r="1035" spans="1:23" ht="17.5" hidden="1" customHeight="1" x14ac:dyDescent="0.4">
      <c r="A1035" s="2">
        <v>95241</v>
      </c>
      <c r="B1035" s="1">
        <f t="shared" si="103"/>
        <v>43735</v>
      </c>
      <c r="C1035" t="s">
        <v>73</v>
      </c>
      <c r="D1035" t="s">
        <v>24</v>
      </c>
      <c r="E1035" t="s">
        <v>74</v>
      </c>
      <c r="F1035" t="s">
        <v>75</v>
      </c>
      <c r="G1035" t="s">
        <v>40</v>
      </c>
      <c r="H1035" s="46">
        <v>5.0999999999999996</v>
      </c>
      <c r="I1035" s="46">
        <v>0</v>
      </c>
      <c r="J1035" t="s">
        <v>62</v>
      </c>
      <c r="K1035" s="2">
        <v>6</v>
      </c>
      <c r="L1035" t="s">
        <v>727</v>
      </c>
      <c r="M1035" t="s">
        <v>842</v>
      </c>
      <c r="N1035" t="s">
        <v>78</v>
      </c>
      <c r="O1035" t="s">
        <v>32</v>
      </c>
      <c r="P1035" t="s">
        <v>46</v>
      </c>
      <c r="Q1035" t="s">
        <v>34</v>
      </c>
      <c r="R1035" s="1">
        <f t="shared" si="104"/>
        <v>40484</v>
      </c>
      <c r="T1035" t="s">
        <v>34</v>
      </c>
      <c r="U1035" s="2">
        <v>0</v>
      </c>
      <c r="V1035" t="s">
        <v>79</v>
      </c>
      <c r="W1035" t="s">
        <v>36</v>
      </c>
    </row>
    <row r="1036" spans="1:23" ht="17.5" hidden="1" customHeight="1" x14ac:dyDescent="0.4">
      <c r="A1036" s="2">
        <v>95242</v>
      </c>
      <c r="B1036" s="1">
        <f t="shared" si="103"/>
        <v>43735</v>
      </c>
      <c r="C1036" t="s">
        <v>213</v>
      </c>
      <c r="D1036" t="s">
        <v>24</v>
      </c>
      <c r="E1036" t="s">
        <v>133</v>
      </c>
      <c r="F1036" t="s">
        <v>111</v>
      </c>
      <c r="G1036" t="s">
        <v>27</v>
      </c>
      <c r="H1036" s="46">
        <v>4.01</v>
      </c>
      <c r="I1036" s="46">
        <v>0</v>
      </c>
      <c r="J1036" t="s">
        <v>62</v>
      </c>
      <c r="K1036" s="2">
        <v>6</v>
      </c>
      <c r="L1036" t="s">
        <v>727</v>
      </c>
      <c r="M1036" t="s">
        <v>843</v>
      </c>
      <c r="N1036" t="s">
        <v>199</v>
      </c>
      <c r="O1036" t="s">
        <v>32</v>
      </c>
      <c r="P1036" t="s">
        <v>33</v>
      </c>
      <c r="Q1036" t="s">
        <v>34</v>
      </c>
      <c r="R1036" s="1">
        <f t="shared" si="104"/>
        <v>40484</v>
      </c>
      <c r="T1036" t="s">
        <v>34</v>
      </c>
      <c r="U1036" s="2">
        <v>0</v>
      </c>
      <c r="V1036" t="s">
        <v>200</v>
      </c>
      <c r="W1036" t="s">
        <v>36</v>
      </c>
    </row>
    <row r="1037" spans="1:23" ht="17.5" hidden="1" customHeight="1" x14ac:dyDescent="0.4">
      <c r="A1037" s="2">
        <v>95242</v>
      </c>
      <c r="B1037" s="1">
        <f t="shared" si="103"/>
        <v>43735</v>
      </c>
      <c r="C1037" t="s">
        <v>213</v>
      </c>
      <c r="D1037" t="s">
        <v>24</v>
      </c>
      <c r="E1037" t="s">
        <v>133</v>
      </c>
      <c r="F1037" t="s">
        <v>111</v>
      </c>
      <c r="G1037" t="s">
        <v>27</v>
      </c>
      <c r="H1037" s="46">
        <v>4.01</v>
      </c>
      <c r="I1037" s="46">
        <v>0</v>
      </c>
      <c r="J1037" t="s">
        <v>62</v>
      </c>
      <c r="K1037" s="2">
        <v>6</v>
      </c>
      <c r="L1037" t="s">
        <v>727</v>
      </c>
      <c r="M1037" t="s">
        <v>843</v>
      </c>
      <c r="N1037" t="s">
        <v>199</v>
      </c>
      <c r="O1037" t="s">
        <v>32</v>
      </c>
      <c r="P1037" t="s">
        <v>33</v>
      </c>
      <c r="Q1037" t="s">
        <v>34</v>
      </c>
      <c r="R1037" s="1">
        <f t="shared" si="104"/>
        <v>40484</v>
      </c>
      <c r="T1037" t="s">
        <v>34</v>
      </c>
      <c r="U1037" s="2">
        <v>0</v>
      </c>
      <c r="V1037" t="s">
        <v>200</v>
      </c>
      <c r="W1037" t="s">
        <v>36</v>
      </c>
    </row>
    <row r="1038" spans="1:23" ht="17.5" hidden="1" customHeight="1" x14ac:dyDescent="0.4">
      <c r="A1038" s="2">
        <v>95242</v>
      </c>
      <c r="B1038" s="1">
        <f t="shared" si="103"/>
        <v>43735</v>
      </c>
      <c r="C1038" t="s">
        <v>213</v>
      </c>
      <c r="D1038" t="s">
        <v>24</v>
      </c>
      <c r="E1038" t="s">
        <v>133</v>
      </c>
      <c r="F1038" t="s">
        <v>111</v>
      </c>
      <c r="G1038" t="s">
        <v>27</v>
      </c>
      <c r="H1038" s="46">
        <v>0.08</v>
      </c>
      <c r="I1038" s="46">
        <v>0</v>
      </c>
      <c r="J1038" t="s">
        <v>62</v>
      </c>
      <c r="K1038" s="2">
        <v>6</v>
      </c>
      <c r="L1038" t="s">
        <v>727</v>
      </c>
      <c r="M1038" t="s">
        <v>843</v>
      </c>
      <c r="N1038" t="s">
        <v>199</v>
      </c>
      <c r="O1038" t="s">
        <v>32</v>
      </c>
      <c r="P1038" t="s">
        <v>46</v>
      </c>
      <c r="Q1038" t="s">
        <v>34</v>
      </c>
      <c r="R1038" s="1">
        <f t="shared" si="104"/>
        <v>40484</v>
      </c>
      <c r="T1038" t="s">
        <v>34</v>
      </c>
      <c r="U1038" s="2">
        <v>0</v>
      </c>
      <c r="V1038" t="s">
        <v>200</v>
      </c>
      <c r="W1038" t="s">
        <v>36</v>
      </c>
    </row>
    <row r="1039" spans="1:23" ht="17.5" hidden="1" customHeight="1" x14ac:dyDescent="0.4">
      <c r="A1039" s="2">
        <v>95242</v>
      </c>
      <c r="B1039" s="1">
        <f t="shared" si="103"/>
        <v>43735</v>
      </c>
      <c r="C1039" t="s">
        <v>213</v>
      </c>
      <c r="D1039" t="s">
        <v>24</v>
      </c>
      <c r="E1039" t="s">
        <v>133</v>
      </c>
      <c r="F1039" t="s">
        <v>111</v>
      </c>
      <c r="G1039" t="s">
        <v>27</v>
      </c>
      <c r="H1039" s="46">
        <v>0.08</v>
      </c>
      <c r="I1039" s="46">
        <v>0</v>
      </c>
      <c r="J1039" t="s">
        <v>62</v>
      </c>
      <c r="K1039" s="2">
        <v>6</v>
      </c>
      <c r="L1039" t="s">
        <v>727</v>
      </c>
      <c r="M1039" t="s">
        <v>843</v>
      </c>
      <c r="N1039" t="s">
        <v>199</v>
      </c>
      <c r="O1039" t="s">
        <v>32</v>
      </c>
      <c r="P1039" t="s">
        <v>46</v>
      </c>
      <c r="Q1039" t="s">
        <v>34</v>
      </c>
      <c r="R1039" s="1">
        <f t="shared" si="104"/>
        <v>40484</v>
      </c>
      <c r="T1039" t="s">
        <v>34</v>
      </c>
      <c r="U1039" s="2">
        <v>0</v>
      </c>
      <c r="V1039" t="s">
        <v>200</v>
      </c>
      <c r="W1039" t="s">
        <v>36</v>
      </c>
    </row>
    <row r="1040" spans="1:23" ht="17.5" hidden="1" customHeight="1" x14ac:dyDescent="0.4">
      <c r="A1040" s="2">
        <v>95242</v>
      </c>
      <c r="B1040" s="1">
        <f t="shared" si="103"/>
        <v>43735</v>
      </c>
      <c r="C1040" t="s">
        <v>394</v>
      </c>
      <c r="D1040" t="s">
        <v>24</v>
      </c>
      <c r="E1040" t="s">
        <v>347</v>
      </c>
      <c r="F1040" t="s">
        <v>111</v>
      </c>
      <c r="G1040" t="s">
        <v>34</v>
      </c>
      <c r="H1040" s="46">
        <v>5.89</v>
      </c>
      <c r="I1040" s="46">
        <v>0</v>
      </c>
      <c r="J1040" t="s">
        <v>62</v>
      </c>
      <c r="K1040" s="2">
        <v>6</v>
      </c>
      <c r="L1040" t="s">
        <v>727</v>
      </c>
      <c r="M1040" t="s">
        <v>843</v>
      </c>
      <c r="N1040" t="s">
        <v>199</v>
      </c>
      <c r="O1040" t="s">
        <v>32</v>
      </c>
      <c r="P1040" t="s">
        <v>33</v>
      </c>
      <c r="Q1040" t="s">
        <v>34</v>
      </c>
      <c r="R1040" s="1">
        <f t="shared" si="104"/>
        <v>40484</v>
      </c>
      <c r="T1040" t="s">
        <v>34</v>
      </c>
      <c r="U1040" s="2">
        <v>0</v>
      </c>
      <c r="V1040" t="s">
        <v>200</v>
      </c>
      <c r="W1040" t="s">
        <v>36</v>
      </c>
    </row>
    <row r="1041" spans="1:23" ht="17.5" hidden="1" customHeight="1" x14ac:dyDescent="0.4">
      <c r="A1041" s="2">
        <v>95242</v>
      </c>
      <c r="B1041" s="1">
        <f t="shared" si="103"/>
        <v>43735</v>
      </c>
      <c r="C1041" t="s">
        <v>394</v>
      </c>
      <c r="D1041" t="s">
        <v>24</v>
      </c>
      <c r="E1041" t="s">
        <v>347</v>
      </c>
      <c r="F1041" t="s">
        <v>111</v>
      </c>
      <c r="G1041" t="s">
        <v>34</v>
      </c>
      <c r="H1041" s="46">
        <v>0.04</v>
      </c>
      <c r="I1041" s="46">
        <v>0</v>
      </c>
      <c r="J1041" t="s">
        <v>62</v>
      </c>
      <c r="K1041" s="2">
        <v>6</v>
      </c>
      <c r="L1041" t="s">
        <v>727</v>
      </c>
      <c r="M1041" t="s">
        <v>843</v>
      </c>
      <c r="N1041" t="s">
        <v>199</v>
      </c>
      <c r="O1041" t="s">
        <v>32</v>
      </c>
      <c r="P1041" t="s">
        <v>46</v>
      </c>
      <c r="Q1041" t="s">
        <v>34</v>
      </c>
      <c r="R1041" s="1">
        <f t="shared" si="104"/>
        <v>40484</v>
      </c>
      <c r="T1041" t="s">
        <v>34</v>
      </c>
      <c r="U1041" s="2">
        <v>0</v>
      </c>
      <c r="V1041" t="s">
        <v>200</v>
      </c>
      <c r="W1041" t="s">
        <v>36</v>
      </c>
    </row>
    <row r="1042" spans="1:23" ht="17.5" hidden="1" customHeight="1" x14ac:dyDescent="0.4">
      <c r="A1042" s="2">
        <v>95243</v>
      </c>
      <c r="B1042" s="1">
        <f t="shared" si="103"/>
        <v>43735</v>
      </c>
      <c r="C1042" t="s">
        <v>346</v>
      </c>
      <c r="D1042" t="s">
        <v>24</v>
      </c>
      <c r="E1042" t="s">
        <v>347</v>
      </c>
      <c r="F1042" t="s">
        <v>127</v>
      </c>
      <c r="G1042" t="s">
        <v>348</v>
      </c>
      <c r="H1042" s="46">
        <v>115</v>
      </c>
      <c r="I1042" s="46">
        <v>0</v>
      </c>
      <c r="J1042" t="s">
        <v>62</v>
      </c>
      <c r="K1042" s="2">
        <v>6</v>
      </c>
      <c r="L1042" t="s">
        <v>727</v>
      </c>
      <c r="M1042" t="s">
        <v>844</v>
      </c>
      <c r="N1042" t="s">
        <v>350</v>
      </c>
      <c r="O1042" t="s">
        <v>32</v>
      </c>
      <c r="P1042" t="s">
        <v>33</v>
      </c>
      <c r="Q1042" t="s">
        <v>34</v>
      </c>
      <c r="R1042" s="1">
        <f>DATE(2011,2,17)</f>
        <v>40591</v>
      </c>
      <c r="T1042" t="s">
        <v>34</v>
      </c>
      <c r="U1042" s="2">
        <v>0</v>
      </c>
      <c r="V1042" t="s">
        <v>351</v>
      </c>
      <c r="W1042" t="s">
        <v>36</v>
      </c>
    </row>
    <row r="1043" spans="1:23" ht="17.5" hidden="1" customHeight="1" x14ac:dyDescent="0.4">
      <c r="A1043" s="2">
        <v>95245</v>
      </c>
      <c r="B1043" s="1">
        <f t="shared" si="103"/>
        <v>43735</v>
      </c>
      <c r="C1043" t="s">
        <v>471</v>
      </c>
      <c r="D1043" t="s">
        <v>24</v>
      </c>
      <c r="E1043" t="s">
        <v>102</v>
      </c>
      <c r="F1043" t="s">
        <v>472</v>
      </c>
      <c r="G1043" t="s">
        <v>49</v>
      </c>
      <c r="H1043" s="46">
        <v>200</v>
      </c>
      <c r="I1043" s="46">
        <v>0</v>
      </c>
      <c r="J1043" t="s">
        <v>845</v>
      </c>
      <c r="K1043" s="2">
        <v>6</v>
      </c>
      <c r="L1043" t="s">
        <v>727</v>
      </c>
      <c r="M1043" t="s">
        <v>846</v>
      </c>
      <c r="N1043" t="s">
        <v>847</v>
      </c>
      <c r="O1043" t="s">
        <v>32</v>
      </c>
      <c r="P1043" t="s">
        <v>33</v>
      </c>
      <c r="Q1043" t="s">
        <v>34</v>
      </c>
      <c r="R1043" s="1">
        <f>DATE(2010,11,2)</f>
        <v>40484</v>
      </c>
      <c r="T1043" t="s">
        <v>34</v>
      </c>
      <c r="U1043" s="2">
        <v>0</v>
      </c>
      <c r="V1043" t="s">
        <v>848</v>
      </c>
      <c r="W1043" t="s">
        <v>36</v>
      </c>
    </row>
    <row r="1044" spans="1:23" ht="17.5" customHeight="1" x14ac:dyDescent="0.4">
      <c r="A1044" s="2">
        <v>92189</v>
      </c>
      <c r="B1044" s="1">
        <f>DATE(2019,6,30)</f>
        <v>43646</v>
      </c>
      <c r="C1044" t="s">
        <v>47</v>
      </c>
      <c r="D1044" t="s">
        <v>24</v>
      </c>
      <c r="E1044" t="s">
        <v>48</v>
      </c>
      <c r="F1044" t="s">
        <v>39</v>
      </c>
      <c r="G1044" t="s">
        <v>49</v>
      </c>
      <c r="H1044" s="46">
        <v>970.64</v>
      </c>
      <c r="I1044" s="46">
        <v>0</v>
      </c>
      <c r="J1044" t="s">
        <v>62</v>
      </c>
      <c r="K1044" s="2">
        <v>3</v>
      </c>
      <c r="L1044" t="s">
        <v>94</v>
      </c>
      <c r="M1044" t="s">
        <v>522</v>
      </c>
      <c r="N1044" t="s">
        <v>228</v>
      </c>
      <c r="O1044" t="s">
        <v>32</v>
      </c>
      <c r="P1044" t="s">
        <v>33</v>
      </c>
      <c r="Q1044" t="s">
        <v>34</v>
      </c>
      <c r="R1044" s="1">
        <f>DATE(2010,11,2)</f>
        <v>40484</v>
      </c>
      <c r="T1044" t="s">
        <v>34</v>
      </c>
      <c r="U1044" s="2">
        <v>0</v>
      </c>
      <c r="V1044" t="s">
        <v>229</v>
      </c>
      <c r="W1044" t="s">
        <v>36</v>
      </c>
    </row>
    <row r="1045" spans="1:23" ht="17.5" customHeight="1" x14ac:dyDescent="0.4">
      <c r="A1045" s="2">
        <v>92189</v>
      </c>
      <c r="B1045" s="1">
        <f>DATE(2019,6,30)</f>
        <v>43646</v>
      </c>
      <c r="C1045" t="s">
        <v>518</v>
      </c>
      <c r="D1045" t="s">
        <v>24</v>
      </c>
      <c r="E1045" t="s">
        <v>48</v>
      </c>
      <c r="F1045" t="s">
        <v>127</v>
      </c>
      <c r="G1045" t="s">
        <v>49</v>
      </c>
      <c r="H1045" s="46">
        <v>463.82</v>
      </c>
      <c r="I1045" s="46">
        <v>0</v>
      </c>
      <c r="J1045" t="s">
        <v>62</v>
      </c>
      <c r="K1045" s="2">
        <v>3</v>
      </c>
      <c r="L1045" t="s">
        <v>94</v>
      </c>
      <c r="M1045" t="s">
        <v>522</v>
      </c>
      <c r="N1045" t="s">
        <v>228</v>
      </c>
      <c r="O1045" t="s">
        <v>32</v>
      </c>
      <c r="P1045" t="s">
        <v>33</v>
      </c>
      <c r="Q1045" t="s">
        <v>34</v>
      </c>
      <c r="R1045" s="1">
        <f>DATE(2010,11,2)</f>
        <v>40484</v>
      </c>
      <c r="T1045" t="s">
        <v>34</v>
      </c>
      <c r="U1045" s="2">
        <v>0</v>
      </c>
      <c r="V1045" t="s">
        <v>229</v>
      </c>
      <c r="W1045" t="s">
        <v>36</v>
      </c>
    </row>
    <row r="1046" spans="1:23" ht="17.5" hidden="1" customHeight="1" x14ac:dyDescent="0.4">
      <c r="A1046" s="2">
        <v>95418</v>
      </c>
      <c r="B1046" s="1">
        <f t="shared" ref="B1046:B1084" si="105">DATE(2019,9,30)</f>
        <v>43738</v>
      </c>
      <c r="C1046" t="s">
        <v>611</v>
      </c>
      <c r="D1046" t="s">
        <v>24</v>
      </c>
      <c r="E1046" t="s">
        <v>360</v>
      </c>
      <c r="F1046" t="s">
        <v>354</v>
      </c>
      <c r="G1046" t="s">
        <v>49</v>
      </c>
      <c r="H1046" s="46">
        <v>27300</v>
      </c>
      <c r="I1046" s="46">
        <v>0</v>
      </c>
      <c r="J1046" t="s">
        <v>849</v>
      </c>
      <c r="K1046" s="2">
        <v>6</v>
      </c>
      <c r="L1046" t="s">
        <v>727</v>
      </c>
      <c r="M1046" t="s">
        <v>850</v>
      </c>
      <c r="N1046" t="s">
        <v>362</v>
      </c>
      <c r="O1046" t="s">
        <v>32</v>
      </c>
      <c r="P1046" t="s">
        <v>33</v>
      </c>
      <c r="Q1046" t="s">
        <v>34</v>
      </c>
      <c r="R1046" s="1">
        <f>DATE(2018,10,25)</f>
        <v>43398</v>
      </c>
      <c r="T1046" t="s">
        <v>34</v>
      </c>
      <c r="U1046" s="2">
        <v>0</v>
      </c>
      <c r="V1046" t="s">
        <v>363</v>
      </c>
      <c r="W1046" t="s">
        <v>36</v>
      </c>
    </row>
    <row r="1047" spans="1:23" ht="17.5" hidden="1" customHeight="1" x14ac:dyDescent="0.4">
      <c r="A1047" s="2">
        <v>95418</v>
      </c>
      <c r="B1047" s="1">
        <f t="shared" si="105"/>
        <v>43738</v>
      </c>
      <c r="C1047" t="s">
        <v>611</v>
      </c>
      <c r="D1047" t="s">
        <v>24</v>
      </c>
      <c r="E1047" t="s">
        <v>360</v>
      </c>
      <c r="F1047" t="s">
        <v>354</v>
      </c>
      <c r="G1047" t="s">
        <v>49</v>
      </c>
      <c r="H1047" s="46">
        <v>516.02</v>
      </c>
      <c r="I1047" s="46">
        <v>0</v>
      </c>
      <c r="J1047" t="s">
        <v>849</v>
      </c>
      <c r="K1047" s="2">
        <v>6</v>
      </c>
      <c r="L1047" t="s">
        <v>727</v>
      </c>
      <c r="M1047" t="s">
        <v>850</v>
      </c>
      <c r="N1047" t="s">
        <v>362</v>
      </c>
      <c r="O1047" t="s">
        <v>32</v>
      </c>
      <c r="P1047" t="s">
        <v>46</v>
      </c>
      <c r="Q1047" t="s">
        <v>34</v>
      </c>
      <c r="R1047" s="1">
        <f>DATE(2018,10,25)</f>
        <v>43398</v>
      </c>
      <c r="T1047" t="s">
        <v>34</v>
      </c>
      <c r="U1047" s="2">
        <v>0</v>
      </c>
      <c r="V1047" t="s">
        <v>363</v>
      </c>
      <c r="W1047" t="s">
        <v>36</v>
      </c>
    </row>
    <row r="1048" spans="1:23" ht="17.5" hidden="1" customHeight="1" x14ac:dyDescent="0.4">
      <c r="A1048" s="2">
        <v>95426</v>
      </c>
      <c r="B1048" s="1">
        <f t="shared" si="105"/>
        <v>43738</v>
      </c>
      <c r="C1048" t="s">
        <v>202</v>
      </c>
      <c r="D1048" t="s">
        <v>24</v>
      </c>
      <c r="E1048" t="s">
        <v>48</v>
      </c>
      <c r="F1048" t="s">
        <v>111</v>
      </c>
      <c r="G1048" t="s">
        <v>49</v>
      </c>
      <c r="H1048" s="46">
        <v>52.75</v>
      </c>
      <c r="I1048" s="46">
        <v>0</v>
      </c>
      <c r="J1048" t="s">
        <v>62</v>
      </c>
      <c r="K1048" s="2">
        <v>6</v>
      </c>
      <c r="L1048" t="s">
        <v>727</v>
      </c>
      <c r="M1048" t="s">
        <v>851</v>
      </c>
      <c r="N1048" t="s">
        <v>443</v>
      </c>
      <c r="O1048" t="s">
        <v>32</v>
      </c>
      <c r="P1048" t="s">
        <v>33</v>
      </c>
      <c r="Q1048" t="s">
        <v>34</v>
      </c>
      <c r="R1048" s="1">
        <f>DATE(2010,11,2)</f>
        <v>40484</v>
      </c>
      <c r="T1048" t="s">
        <v>34</v>
      </c>
      <c r="U1048" s="2">
        <v>0</v>
      </c>
      <c r="V1048" t="s">
        <v>444</v>
      </c>
      <c r="W1048" t="s">
        <v>36</v>
      </c>
    </row>
    <row r="1049" spans="1:23" ht="17.5" hidden="1" customHeight="1" x14ac:dyDescent="0.4">
      <c r="A1049" s="2">
        <v>95426</v>
      </c>
      <c r="B1049" s="1">
        <f t="shared" si="105"/>
        <v>43738</v>
      </c>
      <c r="C1049" t="s">
        <v>202</v>
      </c>
      <c r="D1049" t="s">
        <v>24</v>
      </c>
      <c r="E1049" t="s">
        <v>48</v>
      </c>
      <c r="F1049" t="s">
        <v>111</v>
      </c>
      <c r="G1049" t="s">
        <v>49</v>
      </c>
      <c r="H1049" s="46">
        <v>10.83</v>
      </c>
      <c r="I1049" s="46">
        <v>0</v>
      </c>
      <c r="J1049" t="s">
        <v>62</v>
      </c>
      <c r="K1049" s="2">
        <v>6</v>
      </c>
      <c r="L1049" t="s">
        <v>727</v>
      </c>
      <c r="M1049" t="s">
        <v>851</v>
      </c>
      <c r="N1049" t="s">
        <v>443</v>
      </c>
      <c r="O1049" t="s">
        <v>32</v>
      </c>
      <c r="P1049" t="s">
        <v>33</v>
      </c>
      <c r="Q1049" t="s">
        <v>34</v>
      </c>
      <c r="R1049" s="1">
        <f>DATE(2010,11,2)</f>
        <v>40484</v>
      </c>
      <c r="T1049" t="s">
        <v>34</v>
      </c>
      <c r="U1049" s="2">
        <v>0</v>
      </c>
      <c r="V1049" t="s">
        <v>444</v>
      </c>
      <c r="W1049" t="s">
        <v>36</v>
      </c>
    </row>
    <row r="1050" spans="1:23" ht="17.5" hidden="1" customHeight="1" x14ac:dyDescent="0.4">
      <c r="A1050" s="2">
        <v>95426</v>
      </c>
      <c r="B1050" s="1">
        <f t="shared" si="105"/>
        <v>43738</v>
      </c>
      <c r="C1050" t="s">
        <v>202</v>
      </c>
      <c r="D1050" t="s">
        <v>24</v>
      </c>
      <c r="E1050" t="s">
        <v>48</v>
      </c>
      <c r="F1050" t="s">
        <v>111</v>
      </c>
      <c r="G1050" t="s">
        <v>49</v>
      </c>
      <c r="H1050" s="46">
        <v>0.21</v>
      </c>
      <c r="I1050" s="46">
        <v>0</v>
      </c>
      <c r="J1050" t="s">
        <v>62</v>
      </c>
      <c r="K1050" s="2">
        <v>6</v>
      </c>
      <c r="L1050" t="s">
        <v>727</v>
      </c>
      <c r="M1050" t="s">
        <v>851</v>
      </c>
      <c r="N1050" t="s">
        <v>443</v>
      </c>
      <c r="O1050" t="s">
        <v>32</v>
      </c>
      <c r="P1050" t="s">
        <v>46</v>
      </c>
      <c r="Q1050" t="s">
        <v>34</v>
      </c>
      <c r="R1050" s="1">
        <f>DATE(2010,11,2)</f>
        <v>40484</v>
      </c>
      <c r="T1050" t="s">
        <v>34</v>
      </c>
      <c r="U1050" s="2">
        <v>0</v>
      </c>
      <c r="V1050" t="s">
        <v>444</v>
      </c>
      <c r="W1050" t="s">
        <v>36</v>
      </c>
    </row>
    <row r="1051" spans="1:23" ht="17.5" hidden="1" customHeight="1" x14ac:dyDescent="0.4">
      <c r="A1051" s="2">
        <v>95426</v>
      </c>
      <c r="B1051" s="1">
        <f t="shared" si="105"/>
        <v>43738</v>
      </c>
      <c r="C1051" t="s">
        <v>307</v>
      </c>
      <c r="D1051" t="s">
        <v>24</v>
      </c>
      <c r="E1051" t="s">
        <v>90</v>
      </c>
      <c r="F1051" t="s">
        <v>111</v>
      </c>
      <c r="G1051" t="s">
        <v>92</v>
      </c>
      <c r="H1051" s="46">
        <v>125</v>
      </c>
      <c r="I1051" s="46">
        <v>0</v>
      </c>
      <c r="J1051" t="s">
        <v>62</v>
      </c>
      <c r="K1051" s="2">
        <v>6</v>
      </c>
      <c r="L1051" t="s">
        <v>727</v>
      </c>
      <c r="M1051" t="s">
        <v>851</v>
      </c>
      <c r="N1051" t="s">
        <v>443</v>
      </c>
      <c r="O1051" t="s">
        <v>32</v>
      </c>
      <c r="P1051" t="s">
        <v>33</v>
      </c>
      <c r="Q1051" t="s">
        <v>34</v>
      </c>
      <c r="R1051" s="1">
        <f>DATE(2010,11,2)</f>
        <v>40484</v>
      </c>
      <c r="T1051" t="s">
        <v>34</v>
      </c>
      <c r="U1051" s="2">
        <v>0</v>
      </c>
      <c r="V1051" t="s">
        <v>444</v>
      </c>
      <c r="W1051" t="s">
        <v>36</v>
      </c>
    </row>
    <row r="1052" spans="1:23" ht="17.5" hidden="1" customHeight="1" x14ac:dyDescent="0.4">
      <c r="A1052" s="2">
        <v>95426</v>
      </c>
      <c r="B1052" s="1">
        <f t="shared" si="105"/>
        <v>43738</v>
      </c>
      <c r="C1052" t="s">
        <v>254</v>
      </c>
      <c r="D1052" t="s">
        <v>24</v>
      </c>
      <c r="E1052" t="s">
        <v>60</v>
      </c>
      <c r="F1052" t="s">
        <v>111</v>
      </c>
      <c r="G1052" t="s">
        <v>61</v>
      </c>
      <c r="H1052" s="46">
        <v>38.75</v>
      </c>
      <c r="I1052" s="46">
        <v>0</v>
      </c>
      <c r="J1052" t="s">
        <v>62</v>
      </c>
      <c r="K1052" s="2">
        <v>6</v>
      </c>
      <c r="L1052" t="s">
        <v>727</v>
      </c>
      <c r="M1052" t="s">
        <v>851</v>
      </c>
      <c r="N1052" t="s">
        <v>443</v>
      </c>
      <c r="O1052" t="s">
        <v>32</v>
      </c>
      <c r="P1052" t="s">
        <v>33</v>
      </c>
      <c r="Q1052" t="s">
        <v>34</v>
      </c>
      <c r="R1052" s="1">
        <f>DATE(2011,2,22)</f>
        <v>40596</v>
      </c>
      <c r="T1052" t="s">
        <v>34</v>
      </c>
      <c r="U1052" s="2">
        <v>0</v>
      </c>
      <c r="V1052" t="s">
        <v>444</v>
      </c>
      <c r="W1052" t="s">
        <v>36</v>
      </c>
    </row>
    <row r="1053" spans="1:23" ht="17.5" hidden="1" customHeight="1" x14ac:dyDescent="0.4">
      <c r="A1053" s="2">
        <v>95435</v>
      </c>
      <c r="B1053" s="1">
        <f t="shared" si="105"/>
        <v>43738</v>
      </c>
      <c r="C1053" t="s">
        <v>263</v>
      </c>
      <c r="D1053" t="s">
        <v>24</v>
      </c>
      <c r="E1053" t="s">
        <v>48</v>
      </c>
      <c r="F1053" t="s">
        <v>264</v>
      </c>
      <c r="G1053" t="s">
        <v>49</v>
      </c>
      <c r="H1053" s="46">
        <v>69.66</v>
      </c>
      <c r="I1053" s="46">
        <v>0</v>
      </c>
      <c r="J1053" t="s">
        <v>62</v>
      </c>
      <c r="K1053" s="2">
        <v>6</v>
      </c>
      <c r="L1053" t="s">
        <v>727</v>
      </c>
      <c r="M1053" t="s">
        <v>852</v>
      </c>
      <c r="N1053" t="s">
        <v>266</v>
      </c>
      <c r="O1053" t="s">
        <v>32</v>
      </c>
      <c r="P1053" t="s">
        <v>33</v>
      </c>
      <c r="Q1053" t="s">
        <v>34</v>
      </c>
      <c r="R1053" s="1">
        <f t="shared" ref="R1053:R1066" si="106">DATE(2010,11,2)</f>
        <v>40484</v>
      </c>
      <c r="T1053" t="s">
        <v>34</v>
      </c>
      <c r="U1053" s="2">
        <v>0</v>
      </c>
      <c r="V1053" t="s">
        <v>267</v>
      </c>
      <c r="W1053" t="s">
        <v>36</v>
      </c>
    </row>
    <row r="1054" spans="1:23" ht="17.5" hidden="1" customHeight="1" x14ac:dyDescent="0.4">
      <c r="A1054" s="2">
        <v>95435</v>
      </c>
      <c r="B1054" s="1">
        <f t="shared" si="105"/>
        <v>43738</v>
      </c>
      <c r="C1054" t="s">
        <v>263</v>
      </c>
      <c r="D1054" t="s">
        <v>24</v>
      </c>
      <c r="E1054" t="s">
        <v>48</v>
      </c>
      <c r="F1054" t="s">
        <v>264</v>
      </c>
      <c r="G1054" t="s">
        <v>49</v>
      </c>
      <c r="H1054" s="46">
        <v>1.32</v>
      </c>
      <c r="I1054" s="46">
        <v>0</v>
      </c>
      <c r="J1054" t="s">
        <v>62</v>
      </c>
      <c r="K1054" s="2">
        <v>6</v>
      </c>
      <c r="L1054" t="s">
        <v>727</v>
      </c>
      <c r="M1054" t="s">
        <v>852</v>
      </c>
      <c r="N1054" t="s">
        <v>266</v>
      </c>
      <c r="O1054" t="s">
        <v>32</v>
      </c>
      <c r="P1054" t="s">
        <v>46</v>
      </c>
      <c r="Q1054" t="s">
        <v>34</v>
      </c>
      <c r="R1054" s="1">
        <f t="shared" si="106"/>
        <v>40484</v>
      </c>
      <c r="T1054" t="s">
        <v>34</v>
      </c>
      <c r="U1054" s="2">
        <v>0</v>
      </c>
      <c r="V1054" t="s">
        <v>267</v>
      </c>
      <c r="W1054" t="s">
        <v>36</v>
      </c>
    </row>
    <row r="1055" spans="1:23" ht="17.5" hidden="1" customHeight="1" x14ac:dyDescent="0.4">
      <c r="A1055" s="2">
        <v>95455</v>
      </c>
      <c r="B1055" s="1">
        <f t="shared" si="105"/>
        <v>43738</v>
      </c>
      <c r="C1055" t="s">
        <v>392</v>
      </c>
      <c r="D1055" t="s">
        <v>24</v>
      </c>
      <c r="E1055" t="s">
        <v>290</v>
      </c>
      <c r="F1055" t="s">
        <v>111</v>
      </c>
      <c r="G1055" t="s">
        <v>61</v>
      </c>
      <c r="H1055" s="46">
        <v>4</v>
      </c>
      <c r="I1055" s="46">
        <v>0</v>
      </c>
      <c r="J1055" t="s">
        <v>853</v>
      </c>
      <c r="K1055" s="2">
        <v>6</v>
      </c>
      <c r="L1055" t="s">
        <v>727</v>
      </c>
      <c r="M1055" t="s">
        <v>854</v>
      </c>
      <c r="N1055" t="s">
        <v>240</v>
      </c>
      <c r="O1055" t="s">
        <v>32</v>
      </c>
      <c r="P1055" t="s">
        <v>33</v>
      </c>
      <c r="Q1055" t="s">
        <v>34</v>
      </c>
      <c r="R1055" s="1">
        <f t="shared" si="106"/>
        <v>40484</v>
      </c>
      <c r="T1055" t="s">
        <v>34</v>
      </c>
      <c r="U1055" s="2">
        <v>0</v>
      </c>
      <c r="V1055" t="s">
        <v>241</v>
      </c>
      <c r="W1055" t="s">
        <v>36</v>
      </c>
    </row>
    <row r="1056" spans="1:23" ht="17.5" hidden="1" customHeight="1" x14ac:dyDescent="0.4">
      <c r="A1056" s="2">
        <v>95459</v>
      </c>
      <c r="B1056" s="1">
        <f t="shared" si="105"/>
        <v>43738</v>
      </c>
      <c r="C1056" t="s">
        <v>408</v>
      </c>
      <c r="D1056" t="s">
        <v>24</v>
      </c>
      <c r="E1056" t="s">
        <v>48</v>
      </c>
      <c r="F1056" t="s">
        <v>91</v>
      </c>
      <c r="G1056" t="s">
        <v>49</v>
      </c>
      <c r="H1056" s="46">
        <v>27.79</v>
      </c>
      <c r="I1056" s="46">
        <v>0</v>
      </c>
      <c r="J1056" t="s">
        <v>62</v>
      </c>
      <c r="K1056" s="2">
        <v>6</v>
      </c>
      <c r="L1056" t="s">
        <v>727</v>
      </c>
      <c r="M1056" t="s">
        <v>855</v>
      </c>
      <c r="N1056" t="s">
        <v>240</v>
      </c>
      <c r="O1056" t="s">
        <v>32</v>
      </c>
      <c r="P1056" t="s">
        <v>33</v>
      </c>
      <c r="Q1056" t="s">
        <v>34</v>
      </c>
      <c r="R1056" s="1">
        <f t="shared" si="106"/>
        <v>40484</v>
      </c>
      <c r="T1056" t="s">
        <v>34</v>
      </c>
      <c r="U1056" s="2">
        <v>0</v>
      </c>
      <c r="V1056" t="s">
        <v>241</v>
      </c>
      <c r="W1056" t="s">
        <v>36</v>
      </c>
    </row>
    <row r="1057" spans="1:23" ht="17.5" hidden="1" customHeight="1" x14ac:dyDescent="0.4">
      <c r="A1057" s="2">
        <v>95459</v>
      </c>
      <c r="B1057" s="1">
        <f t="shared" si="105"/>
        <v>43738</v>
      </c>
      <c r="C1057" t="s">
        <v>408</v>
      </c>
      <c r="D1057" t="s">
        <v>24</v>
      </c>
      <c r="E1057" t="s">
        <v>48</v>
      </c>
      <c r="F1057" t="s">
        <v>91</v>
      </c>
      <c r="G1057" t="s">
        <v>49</v>
      </c>
      <c r="H1057" s="46">
        <v>0.52</v>
      </c>
      <c r="I1057" s="46">
        <v>0</v>
      </c>
      <c r="J1057" t="s">
        <v>62</v>
      </c>
      <c r="K1057" s="2">
        <v>6</v>
      </c>
      <c r="L1057" t="s">
        <v>727</v>
      </c>
      <c r="M1057" t="s">
        <v>855</v>
      </c>
      <c r="N1057" t="s">
        <v>240</v>
      </c>
      <c r="O1057" t="s">
        <v>32</v>
      </c>
      <c r="P1057" t="s">
        <v>46</v>
      </c>
      <c r="Q1057" t="s">
        <v>34</v>
      </c>
      <c r="R1057" s="1">
        <f t="shared" si="106"/>
        <v>40484</v>
      </c>
      <c r="T1057" t="s">
        <v>34</v>
      </c>
      <c r="U1057" s="2">
        <v>0</v>
      </c>
      <c r="V1057" t="s">
        <v>241</v>
      </c>
      <c r="W1057" t="s">
        <v>36</v>
      </c>
    </row>
    <row r="1058" spans="1:23" ht="17.5" hidden="1" customHeight="1" x14ac:dyDescent="0.4">
      <c r="A1058" s="2">
        <v>95459</v>
      </c>
      <c r="B1058" s="1">
        <f t="shared" si="105"/>
        <v>43738</v>
      </c>
      <c r="C1058" t="s">
        <v>163</v>
      </c>
      <c r="D1058" t="s">
        <v>24</v>
      </c>
      <c r="E1058" t="s">
        <v>38</v>
      </c>
      <c r="F1058" t="s">
        <v>164</v>
      </c>
      <c r="G1058" t="s">
        <v>40</v>
      </c>
      <c r="H1058" s="46">
        <v>500.28</v>
      </c>
      <c r="I1058" s="46">
        <v>0</v>
      </c>
      <c r="J1058" t="s">
        <v>62</v>
      </c>
      <c r="K1058" s="2">
        <v>6</v>
      </c>
      <c r="L1058" t="s">
        <v>727</v>
      </c>
      <c r="M1058" t="s">
        <v>855</v>
      </c>
      <c r="N1058" t="s">
        <v>240</v>
      </c>
      <c r="O1058" t="s">
        <v>32</v>
      </c>
      <c r="P1058" t="s">
        <v>33</v>
      </c>
      <c r="Q1058" t="s">
        <v>34</v>
      </c>
      <c r="R1058" s="1">
        <f t="shared" si="106"/>
        <v>40484</v>
      </c>
      <c r="T1058" t="s">
        <v>34</v>
      </c>
      <c r="U1058" s="2">
        <v>0</v>
      </c>
      <c r="V1058" t="s">
        <v>241</v>
      </c>
      <c r="W1058" t="s">
        <v>36</v>
      </c>
    </row>
    <row r="1059" spans="1:23" ht="17.5" hidden="1" customHeight="1" x14ac:dyDescent="0.4">
      <c r="A1059" s="2">
        <v>95459</v>
      </c>
      <c r="B1059" s="1">
        <f t="shared" si="105"/>
        <v>43738</v>
      </c>
      <c r="C1059" t="s">
        <v>163</v>
      </c>
      <c r="D1059" t="s">
        <v>24</v>
      </c>
      <c r="E1059" t="s">
        <v>38</v>
      </c>
      <c r="F1059" t="s">
        <v>164</v>
      </c>
      <c r="G1059" t="s">
        <v>40</v>
      </c>
      <c r="H1059" s="46">
        <v>386.68</v>
      </c>
      <c r="I1059" s="46">
        <v>0</v>
      </c>
      <c r="J1059" t="s">
        <v>62</v>
      </c>
      <c r="K1059" s="2">
        <v>6</v>
      </c>
      <c r="L1059" t="s">
        <v>727</v>
      </c>
      <c r="M1059" t="s">
        <v>855</v>
      </c>
      <c r="N1059" t="s">
        <v>240</v>
      </c>
      <c r="O1059" t="s">
        <v>32</v>
      </c>
      <c r="P1059" t="s">
        <v>33</v>
      </c>
      <c r="Q1059" t="s">
        <v>34</v>
      </c>
      <c r="R1059" s="1">
        <f t="shared" si="106"/>
        <v>40484</v>
      </c>
      <c r="T1059" t="s">
        <v>34</v>
      </c>
      <c r="U1059" s="2">
        <v>0</v>
      </c>
      <c r="V1059" t="s">
        <v>241</v>
      </c>
      <c r="W1059" t="s">
        <v>36</v>
      </c>
    </row>
    <row r="1060" spans="1:23" ht="17.5" hidden="1" customHeight="1" x14ac:dyDescent="0.4">
      <c r="A1060" s="2">
        <v>95459</v>
      </c>
      <c r="B1060" s="1">
        <f t="shared" si="105"/>
        <v>43738</v>
      </c>
      <c r="C1060" t="s">
        <v>163</v>
      </c>
      <c r="D1060" t="s">
        <v>24</v>
      </c>
      <c r="E1060" t="s">
        <v>38</v>
      </c>
      <c r="F1060" t="s">
        <v>164</v>
      </c>
      <c r="G1060" t="s">
        <v>40</v>
      </c>
      <c r="H1060" s="46">
        <v>503.53</v>
      </c>
      <c r="I1060" s="46">
        <v>0</v>
      </c>
      <c r="J1060" t="s">
        <v>62</v>
      </c>
      <c r="K1060" s="2">
        <v>6</v>
      </c>
      <c r="L1060" t="s">
        <v>727</v>
      </c>
      <c r="M1060" t="s">
        <v>855</v>
      </c>
      <c r="N1060" t="s">
        <v>240</v>
      </c>
      <c r="O1060" t="s">
        <v>32</v>
      </c>
      <c r="P1060" t="s">
        <v>33</v>
      </c>
      <c r="Q1060" t="s">
        <v>34</v>
      </c>
      <c r="R1060" s="1">
        <f t="shared" si="106"/>
        <v>40484</v>
      </c>
      <c r="T1060" t="s">
        <v>34</v>
      </c>
      <c r="U1060" s="2">
        <v>0</v>
      </c>
      <c r="V1060" t="s">
        <v>241</v>
      </c>
      <c r="W1060" t="s">
        <v>36</v>
      </c>
    </row>
    <row r="1061" spans="1:23" ht="17.5" hidden="1" customHeight="1" x14ac:dyDescent="0.4">
      <c r="A1061" s="2">
        <v>95459</v>
      </c>
      <c r="B1061" s="1">
        <f t="shared" si="105"/>
        <v>43738</v>
      </c>
      <c r="C1061" t="s">
        <v>163</v>
      </c>
      <c r="D1061" t="s">
        <v>24</v>
      </c>
      <c r="E1061" t="s">
        <v>38</v>
      </c>
      <c r="F1061" t="s">
        <v>164</v>
      </c>
      <c r="G1061" t="s">
        <v>40</v>
      </c>
      <c r="H1061" s="46">
        <v>502.09</v>
      </c>
      <c r="I1061" s="46">
        <v>0</v>
      </c>
      <c r="J1061" t="s">
        <v>62</v>
      </c>
      <c r="K1061" s="2">
        <v>6</v>
      </c>
      <c r="L1061" t="s">
        <v>727</v>
      </c>
      <c r="M1061" t="s">
        <v>855</v>
      </c>
      <c r="N1061" t="s">
        <v>240</v>
      </c>
      <c r="O1061" t="s">
        <v>32</v>
      </c>
      <c r="P1061" t="s">
        <v>33</v>
      </c>
      <c r="Q1061" t="s">
        <v>34</v>
      </c>
      <c r="R1061" s="1">
        <f t="shared" si="106"/>
        <v>40484</v>
      </c>
      <c r="T1061" t="s">
        <v>34</v>
      </c>
      <c r="U1061" s="2">
        <v>0</v>
      </c>
      <c r="V1061" t="s">
        <v>241</v>
      </c>
      <c r="W1061" t="s">
        <v>36</v>
      </c>
    </row>
    <row r="1062" spans="1:23" ht="17.5" hidden="1" customHeight="1" x14ac:dyDescent="0.4">
      <c r="A1062" s="2">
        <v>95459</v>
      </c>
      <c r="B1062" s="1">
        <f t="shared" si="105"/>
        <v>43738</v>
      </c>
      <c r="C1062" t="s">
        <v>163</v>
      </c>
      <c r="D1062" t="s">
        <v>24</v>
      </c>
      <c r="E1062" t="s">
        <v>38</v>
      </c>
      <c r="F1062" t="s">
        <v>164</v>
      </c>
      <c r="G1062" t="s">
        <v>40</v>
      </c>
      <c r="H1062" s="46">
        <v>507.78</v>
      </c>
      <c r="I1062" s="46">
        <v>0</v>
      </c>
      <c r="J1062" t="s">
        <v>62</v>
      </c>
      <c r="K1062" s="2">
        <v>6</v>
      </c>
      <c r="L1062" t="s">
        <v>727</v>
      </c>
      <c r="M1062" t="s">
        <v>855</v>
      </c>
      <c r="N1062" t="s">
        <v>240</v>
      </c>
      <c r="O1062" t="s">
        <v>32</v>
      </c>
      <c r="P1062" t="s">
        <v>33</v>
      </c>
      <c r="Q1062" t="s">
        <v>34</v>
      </c>
      <c r="R1062" s="1">
        <f t="shared" si="106"/>
        <v>40484</v>
      </c>
      <c r="T1062" t="s">
        <v>34</v>
      </c>
      <c r="U1062" s="2">
        <v>0</v>
      </c>
      <c r="V1062" t="s">
        <v>241</v>
      </c>
      <c r="W1062" t="s">
        <v>36</v>
      </c>
    </row>
    <row r="1063" spans="1:23" ht="17.5" hidden="1" customHeight="1" x14ac:dyDescent="0.4">
      <c r="A1063" s="2">
        <v>95459</v>
      </c>
      <c r="B1063" s="1">
        <f t="shared" si="105"/>
        <v>43738</v>
      </c>
      <c r="C1063" t="s">
        <v>163</v>
      </c>
      <c r="D1063" t="s">
        <v>24</v>
      </c>
      <c r="E1063" t="s">
        <v>38</v>
      </c>
      <c r="F1063" t="s">
        <v>164</v>
      </c>
      <c r="G1063" t="s">
        <v>40</v>
      </c>
      <c r="H1063" s="46">
        <v>501.2</v>
      </c>
      <c r="I1063" s="46">
        <v>0</v>
      </c>
      <c r="J1063" t="s">
        <v>62</v>
      </c>
      <c r="K1063" s="2">
        <v>6</v>
      </c>
      <c r="L1063" t="s">
        <v>727</v>
      </c>
      <c r="M1063" t="s">
        <v>855</v>
      </c>
      <c r="N1063" t="s">
        <v>240</v>
      </c>
      <c r="O1063" t="s">
        <v>32</v>
      </c>
      <c r="P1063" t="s">
        <v>33</v>
      </c>
      <c r="Q1063" t="s">
        <v>34</v>
      </c>
      <c r="R1063" s="1">
        <f t="shared" si="106"/>
        <v>40484</v>
      </c>
      <c r="T1063" t="s">
        <v>34</v>
      </c>
      <c r="U1063" s="2">
        <v>0</v>
      </c>
      <c r="V1063" t="s">
        <v>241</v>
      </c>
      <c r="W1063" t="s">
        <v>36</v>
      </c>
    </row>
    <row r="1064" spans="1:23" ht="17.5" hidden="1" customHeight="1" x14ac:dyDescent="0.4">
      <c r="A1064" s="2">
        <v>95459</v>
      </c>
      <c r="B1064" s="1">
        <f t="shared" si="105"/>
        <v>43738</v>
      </c>
      <c r="C1064" t="s">
        <v>163</v>
      </c>
      <c r="D1064" t="s">
        <v>24</v>
      </c>
      <c r="E1064" t="s">
        <v>38</v>
      </c>
      <c r="F1064" t="s">
        <v>164</v>
      </c>
      <c r="G1064" t="s">
        <v>40</v>
      </c>
      <c r="H1064" s="46">
        <v>500.95</v>
      </c>
      <c r="I1064" s="46">
        <v>0</v>
      </c>
      <c r="J1064" t="s">
        <v>62</v>
      </c>
      <c r="K1064" s="2">
        <v>6</v>
      </c>
      <c r="L1064" t="s">
        <v>727</v>
      </c>
      <c r="M1064" t="s">
        <v>855</v>
      </c>
      <c r="N1064" t="s">
        <v>240</v>
      </c>
      <c r="O1064" t="s">
        <v>32</v>
      </c>
      <c r="P1064" t="s">
        <v>33</v>
      </c>
      <c r="Q1064" t="s">
        <v>34</v>
      </c>
      <c r="R1064" s="1">
        <f t="shared" si="106"/>
        <v>40484</v>
      </c>
      <c r="T1064" t="s">
        <v>34</v>
      </c>
      <c r="U1064" s="2">
        <v>0</v>
      </c>
      <c r="V1064" t="s">
        <v>241</v>
      </c>
      <c r="W1064" t="s">
        <v>36</v>
      </c>
    </row>
    <row r="1065" spans="1:23" ht="17.5" hidden="1" customHeight="1" x14ac:dyDescent="0.4">
      <c r="A1065" s="2">
        <v>95459</v>
      </c>
      <c r="B1065" s="1">
        <f t="shared" si="105"/>
        <v>43738</v>
      </c>
      <c r="C1065" t="s">
        <v>163</v>
      </c>
      <c r="D1065" t="s">
        <v>24</v>
      </c>
      <c r="E1065" t="s">
        <v>38</v>
      </c>
      <c r="F1065" t="s">
        <v>164</v>
      </c>
      <c r="G1065" t="s">
        <v>40</v>
      </c>
      <c r="H1065" s="46">
        <v>500.41</v>
      </c>
      <c r="I1065" s="46">
        <v>0</v>
      </c>
      <c r="J1065" t="s">
        <v>62</v>
      </c>
      <c r="K1065" s="2">
        <v>6</v>
      </c>
      <c r="L1065" t="s">
        <v>727</v>
      </c>
      <c r="M1065" t="s">
        <v>855</v>
      </c>
      <c r="N1065" t="s">
        <v>240</v>
      </c>
      <c r="O1065" t="s">
        <v>32</v>
      </c>
      <c r="P1065" t="s">
        <v>33</v>
      </c>
      <c r="Q1065" t="s">
        <v>34</v>
      </c>
      <c r="R1065" s="1">
        <f t="shared" si="106"/>
        <v>40484</v>
      </c>
      <c r="T1065" t="s">
        <v>34</v>
      </c>
      <c r="U1065" s="2">
        <v>0</v>
      </c>
      <c r="V1065" t="s">
        <v>241</v>
      </c>
      <c r="W1065" t="s">
        <v>36</v>
      </c>
    </row>
    <row r="1066" spans="1:23" ht="17.5" hidden="1" customHeight="1" x14ac:dyDescent="0.4">
      <c r="A1066" s="2">
        <v>95459</v>
      </c>
      <c r="B1066" s="1">
        <f t="shared" si="105"/>
        <v>43738</v>
      </c>
      <c r="C1066" t="s">
        <v>163</v>
      </c>
      <c r="D1066" t="s">
        <v>24</v>
      </c>
      <c r="E1066" t="s">
        <v>38</v>
      </c>
      <c r="F1066" t="s">
        <v>164</v>
      </c>
      <c r="G1066" t="s">
        <v>40</v>
      </c>
      <c r="H1066" s="46">
        <v>500.4</v>
      </c>
      <c r="I1066" s="46">
        <v>0</v>
      </c>
      <c r="J1066" t="s">
        <v>62</v>
      </c>
      <c r="K1066" s="2">
        <v>6</v>
      </c>
      <c r="L1066" t="s">
        <v>727</v>
      </c>
      <c r="M1066" t="s">
        <v>855</v>
      </c>
      <c r="N1066" t="s">
        <v>240</v>
      </c>
      <c r="O1066" t="s">
        <v>32</v>
      </c>
      <c r="P1066" t="s">
        <v>33</v>
      </c>
      <c r="Q1066" t="s">
        <v>34</v>
      </c>
      <c r="R1066" s="1">
        <f t="shared" si="106"/>
        <v>40484</v>
      </c>
      <c r="T1066" t="s">
        <v>34</v>
      </c>
      <c r="U1066" s="2">
        <v>0</v>
      </c>
      <c r="V1066" t="s">
        <v>241</v>
      </c>
      <c r="W1066" t="s">
        <v>36</v>
      </c>
    </row>
    <row r="1067" spans="1:23" ht="17.5" hidden="1" customHeight="1" x14ac:dyDescent="0.4">
      <c r="A1067" s="2">
        <v>95460</v>
      </c>
      <c r="B1067" s="1">
        <f t="shared" si="105"/>
        <v>43738</v>
      </c>
      <c r="C1067" t="s">
        <v>168</v>
      </c>
      <c r="D1067" t="s">
        <v>24</v>
      </c>
      <c r="E1067" t="s">
        <v>102</v>
      </c>
      <c r="F1067" t="s">
        <v>169</v>
      </c>
      <c r="G1067" t="s">
        <v>49</v>
      </c>
      <c r="H1067" s="46">
        <v>119.96</v>
      </c>
      <c r="I1067" s="46">
        <v>0</v>
      </c>
      <c r="J1067" t="s">
        <v>856</v>
      </c>
      <c r="K1067" s="2">
        <v>6</v>
      </c>
      <c r="L1067" t="s">
        <v>727</v>
      </c>
      <c r="M1067" t="s">
        <v>857</v>
      </c>
      <c r="N1067" t="s">
        <v>240</v>
      </c>
      <c r="O1067" t="s">
        <v>32</v>
      </c>
      <c r="P1067" t="s">
        <v>33</v>
      </c>
      <c r="Q1067" t="s">
        <v>34</v>
      </c>
      <c r="R1067" s="1">
        <f>DATE(2011,3,2)</f>
        <v>40604</v>
      </c>
      <c r="T1067" t="s">
        <v>34</v>
      </c>
      <c r="U1067" s="2">
        <v>0</v>
      </c>
      <c r="V1067" t="s">
        <v>241</v>
      </c>
      <c r="W1067" t="s">
        <v>36</v>
      </c>
    </row>
    <row r="1068" spans="1:23" ht="17.5" hidden="1" customHeight="1" x14ac:dyDescent="0.4">
      <c r="A1068" s="2">
        <v>95517</v>
      </c>
      <c r="B1068" s="1">
        <f t="shared" si="105"/>
        <v>43738</v>
      </c>
      <c r="C1068" t="s">
        <v>430</v>
      </c>
      <c r="D1068" t="s">
        <v>24</v>
      </c>
      <c r="E1068" t="s">
        <v>48</v>
      </c>
      <c r="F1068" t="s">
        <v>207</v>
      </c>
      <c r="G1068" t="s">
        <v>49</v>
      </c>
      <c r="H1068" s="46">
        <v>267.5</v>
      </c>
      <c r="I1068" s="46">
        <v>0</v>
      </c>
      <c r="J1068" t="s">
        <v>62</v>
      </c>
      <c r="K1068" s="2">
        <v>6</v>
      </c>
      <c r="L1068" t="s">
        <v>727</v>
      </c>
      <c r="M1068" t="s">
        <v>858</v>
      </c>
      <c r="N1068" t="s">
        <v>210</v>
      </c>
      <c r="O1068" t="s">
        <v>32</v>
      </c>
      <c r="P1068" t="s">
        <v>33</v>
      </c>
      <c r="Q1068" t="s">
        <v>34</v>
      </c>
      <c r="R1068" s="1">
        <f>DATE(2010,11,2)</f>
        <v>40484</v>
      </c>
      <c r="T1068" t="s">
        <v>34</v>
      </c>
      <c r="U1068" s="2">
        <v>0</v>
      </c>
      <c r="V1068" t="s">
        <v>211</v>
      </c>
      <c r="W1068" t="s">
        <v>36</v>
      </c>
    </row>
    <row r="1069" spans="1:23" ht="17.5" hidden="1" customHeight="1" x14ac:dyDescent="0.4">
      <c r="A1069" s="2">
        <v>95517</v>
      </c>
      <c r="B1069" s="1">
        <f t="shared" si="105"/>
        <v>43738</v>
      </c>
      <c r="C1069" t="s">
        <v>430</v>
      </c>
      <c r="D1069" t="s">
        <v>24</v>
      </c>
      <c r="E1069" t="s">
        <v>48</v>
      </c>
      <c r="F1069" t="s">
        <v>207</v>
      </c>
      <c r="G1069" t="s">
        <v>49</v>
      </c>
      <c r="H1069" s="46">
        <v>5.0599999999999996</v>
      </c>
      <c r="I1069" s="46">
        <v>0</v>
      </c>
      <c r="J1069" t="s">
        <v>62</v>
      </c>
      <c r="K1069" s="2">
        <v>6</v>
      </c>
      <c r="L1069" t="s">
        <v>727</v>
      </c>
      <c r="M1069" t="s">
        <v>858</v>
      </c>
      <c r="N1069" t="s">
        <v>210</v>
      </c>
      <c r="O1069" t="s">
        <v>32</v>
      </c>
      <c r="P1069" t="s">
        <v>46</v>
      </c>
      <c r="Q1069" t="s">
        <v>34</v>
      </c>
      <c r="R1069" s="1">
        <f>DATE(2010,11,2)</f>
        <v>40484</v>
      </c>
      <c r="T1069" t="s">
        <v>34</v>
      </c>
      <c r="U1069" s="2">
        <v>0</v>
      </c>
      <c r="V1069" t="s">
        <v>211</v>
      </c>
      <c r="W1069" t="s">
        <v>36</v>
      </c>
    </row>
    <row r="1070" spans="1:23" ht="17.5" hidden="1" customHeight="1" x14ac:dyDescent="0.4">
      <c r="A1070" s="2">
        <v>95519</v>
      </c>
      <c r="B1070" s="1">
        <f t="shared" si="105"/>
        <v>43738</v>
      </c>
      <c r="C1070" t="s">
        <v>611</v>
      </c>
      <c r="D1070" t="s">
        <v>24</v>
      </c>
      <c r="E1070" t="s">
        <v>360</v>
      </c>
      <c r="F1070" t="s">
        <v>354</v>
      </c>
      <c r="G1070" t="s">
        <v>49</v>
      </c>
      <c r="H1070" s="46">
        <v>23325</v>
      </c>
      <c r="I1070" s="46">
        <v>0</v>
      </c>
      <c r="J1070" t="s">
        <v>62</v>
      </c>
      <c r="K1070" s="2">
        <v>6</v>
      </c>
      <c r="L1070" t="s">
        <v>727</v>
      </c>
      <c r="M1070" t="s">
        <v>859</v>
      </c>
      <c r="N1070" t="s">
        <v>693</v>
      </c>
      <c r="O1070" t="s">
        <v>32</v>
      </c>
      <c r="P1070" t="s">
        <v>33</v>
      </c>
      <c r="Q1070" t="s">
        <v>34</v>
      </c>
      <c r="R1070" s="1">
        <f>DATE(2018,10,25)</f>
        <v>43398</v>
      </c>
      <c r="T1070" t="s">
        <v>34</v>
      </c>
      <c r="U1070" s="2">
        <v>0</v>
      </c>
      <c r="V1070" t="s">
        <v>694</v>
      </c>
      <c r="W1070" t="s">
        <v>36</v>
      </c>
    </row>
    <row r="1071" spans="1:23" ht="17.5" hidden="1" customHeight="1" x14ac:dyDescent="0.4">
      <c r="A1071" s="2">
        <v>95519</v>
      </c>
      <c r="B1071" s="1">
        <f t="shared" si="105"/>
        <v>43738</v>
      </c>
      <c r="C1071" t="s">
        <v>611</v>
      </c>
      <c r="D1071" t="s">
        <v>24</v>
      </c>
      <c r="E1071" t="s">
        <v>360</v>
      </c>
      <c r="F1071" t="s">
        <v>354</v>
      </c>
      <c r="G1071" t="s">
        <v>49</v>
      </c>
      <c r="H1071" s="46">
        <v>440.89</v>
      </c>
      <c r="I1071" s="46">
        <v>0</v>
      </c>
      <c r="J1071" t="s">
        <v>62</v>
      </c>
      <c r="K1071" s="2">
        <v>6</v>
      </c>
      <c r="L1071" t="s">
        <v>727</v>
      </c>
      <c r="M1071" t="s">
        <v>859</v>
      </c>
      <c r="N1071" t="s">
        <v>693</v>
      </c>
      <c r="O1071" t="s">
        <v>32</v>
      </c>
      <c r="P1071" t="s">
        <v>46</v>
      </c>
      <c r="Q1071" t="s">
        <v>34</v>
      </c>
      <c r="R1071" s="1">
        <f>DATE(2018,10,25)</f>
        <v>43398</v>
      </c>
      <c r="T1071" t="s">
        <v>34</v>
      </c>
      <c r="U1071" s="2">
        <v>0</v>
      </c>
      <c r="V1071" t="s">
        <v>694</v>
      </c>
      <c r="W1071" t="s">
        <v>36</v>
      </c>
    </row>
    <row r="1072" spans="1:23" ht="17.5" hidden="1" customHeight="1" x14ac:dyDescent="0.4">
      <c r="A1072" s="2">
        <v>95521</v>
      </c>
      <c r="B1072" s="1">
        <f t="shared" si="105"/>
        <v>43738</v>
      </c>
      <c r="C1072" t="s">
        <v>568</v>
      </c>
      <c r="D1072" t="s">
        <v>24</v>
      </c>
      <c r="E1072" t="s">
        <v>341</v>
      </c>
      <c r="F1072" t="s">
        <v>111</v>
      </c>
      <c r="G1072" t="s">
        <v>68</v>
      </c>
      <c r="H1072" s="46">
        <v>99.1</v>
      </c>
      <c r="I1072" s="46">
        <v>0</v>
      </c>
      <c r="J1072" t="s">
        <v>62</v>
      </c>
      <c r="K1072" s="2">
        <v>6</v>
      </c>
      <c r="L1072" t="s">
        <v>727</v>
      </c>
      <c r="M1072" t="s">
        <v>860</v>
      </c>
      <c r="N1072" t="s">
        <v>566</v>
      </c>
      <c r="O1072" t="s">
        <v>32</v>
      </c>
      <c r="P1072" t="s">
        <v>33</v>
      </c>
      <c r="Q1072" t="s">
        <v>34</v>
      </c>
      <c r="R1072" s="1">
        <f>DATE(2010,11,2)</f>
        <v>40484</v>
      </c>
      <c r="T1072" t="s">
        <v>34</v>
      </c>
      <c r="U1072" s="2">
        <v>0</v>
      </c>
      <c r="V1072" t="s">
        <v>567</v>
      </c>
      <c r="W1072" t="s">
        <v>36</v>
      </c>
    </row>
    <row r="1073" spans="1:23" ht="17.5" hidden="1" customHeight="1" x14ac:dyDescent="0.4">
      <c r="A1073" s="2">
        <v>95521</v>
      </c>
      <c r="B1073" s="1">
        <f t="shared" si="105"/>
        <v>43738</v>
      </c>
      <c r="C1073" t="s">
        <v>568</v>
      </c>
      <c r="D1073" t="s">
        <v>24</v>
      </c>
      <c r="E1073" t="s">
        <v>341</v>
      </c>
      <c r="F1073" t="s">
        <v>111</v>
      </c>
      <c r="G1073" t="s">
        <v>68</v>
      </c>
      <c r="H1073" s="46">
        <v>8.98</v>
      </c>
      <c r="I1073" s="46">
        <v>0</v>
      </c>
      <c r="J1073" t="s">
        <v>62</v>
      </c>
      <c r="K1073" s="2">
        <v>6</v>
      </c>
      <c r="L1073" t="s">
        <v>727</v>
      </c>
      <c r="M1073" t="s">
        <v>860</v>
      </c>
      <c r="N1073" t="s">
        <v>566</v>
      </c>
      <c r="O1073" t="s">
        <v>32</v>
      </c>
      <c r="P1073" t="s">
        <v>33</v>
      </c>
      <c r="Q1073" t="s">
        <v>34</v>
      </c>
      <c r="R1073" s="1">
        <f>DATE(2010,11,2)</f>
        <v>40484</v>
      </c>
      <c r="T1073" t="s">
        <v>34</v>
      </c>
      <c r="U1073" s="2">
        <v>0</v>
      </c>
      <c r="V1073" t="s">
        <v>567</v>
      </c>
      <c r="W1073" t="s">
        <v>36</v>
      </c>
    </row>
    <row r="1074" spans="1:23" ht="17.5" hidden="1" customHeight="1" x14ac:dyDescent="0.4">
      <c r="A1074" s="2">
        <v>95521</v>
      </c>
      <c r="B1074" s="1">
        <f t="shared" si="105"/>
        <v>43738</v>
      </c>
      <c r="C1074" t="s">
        <v>568</v>
      </c>
      <c r="D1074" t="s">
        <v>24</v>
      </c>
      <c r="E1074" t="s">
        <v>341</v>
      </c>
      <c r="F1074" t="s">
        <v>111</v>
      </c>
      <c r="G1074" t="s">
        <v>68</v>
      </c>
      <c r="H1074" s="46">
        <v>1.87</v>
      </c>
      <c r="I1074" s="46">
        <v>0</v>
      </c>
      <c r="J1074" t="s">
        <v>62</v>
      </c>
      <c r="K1074" s="2">
        <v>6</v>
      </c>
      <c r="L1074" t="s">
        <v>727</v>
      </c>
      <c r="M1074" t="s">
        <v>860</v>
      </c>
      <c r="N1074" t="s">
        <v>566</v>
      </c>
      <c r="O1074" t="s">
        <v>32</v>
      </c>
      <c r="P1074" t="s">
        <v>46</v>
      </c>
      <c r="Q1074" t="s">
        <v>34</v>
      </c>
      <c r="R1074" s="1">
        <f>DATE(2010,11,2)</f>
        <v>40484</v>
      </c>
      <c r="T1074" t="s">
        <v>34</v>
      </c>
      <c r="U1074" s="2">
        <v>0</v>
      </c>
      <c r="V1074" t="s">
        <v>567</v>
      </c>
      <c r="W1074" t="s">
        <v>36</v>
      </c>
    </row>
    <row r="1075" spans="1:23" ht="17.5" hidden="1" customHeight="1" x14ac:dyDescent="0.4">
      <c r="A1075" s="2">
        <v>95521</v>
      </c>
      <c r="B1075" s="1">
        <f t="shared" si="105"/>
        <v>43738</v>
      </c>
      <c r="C1075" t="s">
        <v>568</v>
      </c>
      <c r="D1075" t="s">
        <v>24</v>
      </c>
      <c r="E1075" t="s">
        <v>341</v>
      </c>
      <c r="F1075" t="s">
        <v>111</v>
      </c>
      <c r="G1075" t="s">
        <v>68</v>
      </c>
      <c r="H1075" s="46">
        <v>0.17</v>
      </c>
      <c r="I1075" s="46">
        <v>0</v>
      </c>
      <c r="J1075" t="s">
        <v>62</v>
      </c>
      <c r="K1075" s="2">
        <v>6</v>
      </c>
      <c r="L1075" t="s">
        <v>727</v>
      </c>
      <c r="M1075" t="s">
        <v>860</v>
      </c>
      <c r="N1075" t="s">
        <v>566</v>
      </c>
      <c r="O1075" t="s">
        <v>32</v>
      </c>
      <c r="P1075" t="s">
        <v>46</v>
      </c>
      <c r="Q1075" t="s">
        <v>34</v>
      </c>
      <c r="R1075" s="1">
        <f>DATE(2010,11,2)</f>
        <v>40484</v>
      </c>
      <c r="T1075" t="s">
        <v>34</v>
      </c>
      <c r="U1075" s="2">
        <v>0</v>
      </c>
      <c r="V1075" t="s">
        <v>567</v>
      </c>
      <c r="W1075" t="s">
        <v>36</v>
      </c>
    </row>
    <row r="1076" spans="1:23" ht="17.5" hidden="1" customHeight="1" x14ac:dyDescent="0.4">
      <c r="A1076" s="2">
        <v>95525</v>
      </c>
      <c r="B1076" s="1">
        <f t="shared" si="105"/>
        <v>43738</v>
      </c>
      <c r="C1076" t="s">
        <v>352</v>
      </c>
      <c r="D1076" t="s">
        <v>24</v>
      </c>
      <c r="E1076" t="s">
        <v>353</v>
      </c>
      <c r="F1076" t="s">
        <v>354</v>
      </c>
      <c r="G1076" t="s">
        <v>348</v>
      </c>
      <c r="H1076" s="46">
        <v>5486.91</v>
      </c>
      <c r="I1076" s="46">
        <v>0</v>
      </c>
      <c r="J1076" t="s">
        <v>861</v>
      </c>
      <c r="K1076" s="2">
        <v>6</v>
      </c>
      <c r="L1076" t="s">
        <v>727</v>
      </c>
      <c r="M1076" t="s">
        <v>862</v>
      </c>
      <c r="N1076" t="s">
        <v>799</v>
      </c>
      <c r="O1076" t="s">
        <v>32</v>
      </c>
      <c r="P1076" t="s">
        <v>33</v>
      </c>
      <c r="Q1076" t="s">
        <v>34</v>
      </c>
      <c r="R1076" s="1">
        <f>DATE(2010,11,2)</f>
        <v>40484</v>
      </c>
      <c r="T1076" t="s">
        <v>34</v>
      </c>
      <c r="U1076" s="2">
        <v>0</v>
      </c>
      <c r="V1076" t="s">
        <v>800</v>
      </c>
      <c r="W1076" t="s">
        <v>36</v>
      </c>
    </row>
    <row r="1077" spans="1:23" ht="17.5" hidden="1" customHeight="1" x14ac:dyDescent="0.4">
      <c r="A1077" s="2">
        <v>95527</v>
      </c>
      <c r="B1077" s="1">
        <f t="shared" si="105"/>
        <v>43738</v>
      </c>
      <c r="C1077" t="s">
        <v>795</v>
      </c>
      <c r="D1077" t="s">
        <v>24</v>
      </c>
      <c r="E1077" t="s">
        <v>796</v>
      </c>
      <c r="F1077" t="s">
        <v>354</v>
      </c>
      <c r="G1077" t="s">
        <v>348</v>
      </c>
      <c r="H1077" s="46">
        <v>491.82</v>
      </c>
      <c r="I1077" s="46">
        <v>0</v>
      </c>
      <c r="J1077" t="s">
        <v>863</v>
      </c>
      <c r="K1077" s="2">
        <v>6</v>
      </c>
      <c r="L1077" t="s">
        <v>727</v>
      </c>
      <c r="M1077" t="s">
        <v>864</v>
      </c>
      <c r="N1077" t="s">
        <v>799</v>
      </c>
      <c r="O1077" t="s">
        <v>32</v>
      </c>
      <c r="P1077" t="s">
        <v>33</v>
      </c>
      <c r="Q1077" t="s">
        <v>34</v>
      </c>
      <c r="R1077" s="1">
        <f>DATE(2012,7,20)</f>
        <v>41110</v>
      </c>
      <c r="T1077" t="s">
        <v>34</v>
      </c>
      <c r="U1077" s="2">
        <v>0</v>
      </c>
      <c r="V1077" t="s">
        <v>800</v>
      </c>
      <c r="W1077" t="s">
        <v>36</v>
      </c>
    </row>
    <row r="1078" spans="1:23" ht="17.5" hidden="1" customHeight="1" x14ac:dyDescent="0.4">
      <c r="A1078" s="2">
        <v>95527</v>
      </c>
      <c r="B1078" s="1">
        <f t="shared" si="105"/>
        <v>43738</v>
      </c>
      <c r="C1078" t="s">
        <v>795</v>
      </c>
      <c r="D1078" t="s">
        <v>24</v>
      </c>
      <c r="E1078" t="s">
        <v>796</v>
      </c>
      <c r="F1078" t="s">
        <v>354</v>
      </c>
      <c r="G1078" t="s">
        <v>348</v>
      </c>
      <c r="H1078" s="46">
        <v>9.3000000000000007</v>
      </c>
      <c r="I1078" s="46">
        <v>0</v>
      </c>
      <c r="J1078" t="s">
        <v>863</v>
      </c>
      <c r="K1078" s="2">
        <v>6</v>
      </c>
      <c r="L1078" t="s">
        <v>727</v>
      </c>
      <c r="M1078" t="s">
        <v>864</v>
      </c>
      <c r="N1078" t="s">
        <v>799</v>
      </c>
      <c r="O1078" t="s">
        <v>32</v>
      </c>
      <c r="P1078" t="s">
        <v>46</v>
      </c>
      <c r="Q1078" t="s">
        <v>34</v>
      </c>
      <c r="R1078" s="1">
        <f>DATE(2012,7,20)</f>
        <v>41110</v>
      </c>
      <c r="T1078" t="s">
        <v>34</v>
      </c>
      <c r="U1078" s="2">
        <v>0</v>
      </c>
      <c r="V1078" t="s">
        <v>800</v>
      </c>
      <c r="W1078" t="s">
        <v>36</v>
      </c>
    </row>
    <row r="1079" spans="1:23" ht="17.5" hidden="1" customHeight="1" x14ac:dyDescent="0.4">
      <c r="A1079" s="2">
        <v>95542</v>
      </c>
      <c r="B1079" s="1">
        <f t="shared" si="105"/>
        <v>43738</v>
      </c>
      <c r="C1079" t="s">
        <v>116</v>
      </c>
      <c r="D1079" t="s">
        <v>24</v>
      </c>
      <c r="E1079" t="s">
        <v>117</v>
      </c>
      <c r="F1079" t="s">
        <v>118</v>
      </c>
      <c r="G1079" t="s">
        <v>119</v>
      </c>
      <c r="H1079" s="46">
        <v>273.99</v>
      </c>
      <c r="I1079" s="46">
        <v>0</v>
      </c>
      <c r="J1079" t="s">
        <v>62</v>
      </c>
      <c r="K1079" s="2">
        <v>6</v>
      </c>
      <c r="L1079" t="s">
        <v>727</v>
      </c>
      <c r="M1079" t="s">
        <v>865</v>
      </c>
      <c r="N1079" t="s">
        <v>122</v>
      </c>
      <c r="O1079" t="s">
        <v>32</v>
      </c>
      <c r="P1079" t="s">
        <v>33</v>
      </c>
      <c r="Q1079" t="s">
        <v>34</v>
      </c>
      <c r="R1079" s="1">
        <f>DATE(2013,7,29)</f>
        <v>41484</v>
      </c>
      <c r="T1079" t="s">
        <v>34</v>
      </c>
      <c r="U1079" s="2">
        <v>0</v>
      </c>
      <c r="V1079" t="s">
        <v>123</v>
      </c>
      <c r="W1079" t="s">
        <v>36</v>
      </c>
    </row>
    <row r="1080" spans="1:23" ht="17.5" hidden="1" customHeight="1" x14ac:dyDescent="0.4">
      <c r="A1080" s="2">
        <v>95542</v>
      </c>
      <c r="B1080" s="1">
        <f t="shared" si="105"/>
        <v>43738</v>
      </c>
      <c r="C1080" t="s">
        <v>116</v>
      </c>
      <c r="D1080" t="s">
        <v>24</v>
      </c>
      <c r="E1080" t="s">
        <v>117</v>
      </c>
      <c r="F1080" t="s">
        <v>118</v>
      </c>
      <c r="G1080" t="s">
        <v>119</v>
      </c>
      <c r="H1080" s="46">
        <v>5.18</v>
      </c>
      <c r="I1080" s="46">
        <v>0</v>
      </c>
      <c r="J1080" t="s">
        <v>62</v>
      </c>
      <c r="K1080" s="2">
        <v>6</v>
      </c>
      <c r="L1080" t="s">
        <v>727</v>
      </c>
      <c r="M1080" t="s">
        <v>865</v>
      </c>
      <c r="N1080" t="s">
        <v>122</v>
      </c>
      <c r="O1080" t="s">
        <v>32</v>
      </c>
      <c r="P1080" t="s">
        <v>46</v>
      </c>
      <c r="Q1080" t="s">
        <v>34</v>
      </c>
      <c r="R1080" s="1">
        <f>DATE(2013,7,29)</f>
        <v>41484</v>
      </c>
      <c r="T1080" t="s">
        <v>34</v>
      </c>
      <c r="U1080" s="2">
        <v>0</v>
      </c>
      <c r="V1080" t="s">
        <v>123</v>
      </c>
      <c r="W1080" t="s">
        <v>36</v>
      </c>
    </row>
    <row r="1081" spans="1:23" ht="17.5" hidden="1" customHeight="1" x14ac:dyDescent="0.4">
      <c r="A1081" s="2">
        <v>95680</v>
      </c>
      <c r="B1081" s="1">
        <f t="shared" si="105"/>
        <v>43738</v>
      </c>
      <c r="C1081" t="s">
        <v>611</v>
      </c>
      <c r="D1081" t="s">
        <v>24</v>
      </c>
      <c r="E1081" t="s">
        <v>360</v>
      </c>
      <c r="F1081" t="s">
        <v>354</v>
      </c>
      <c r="G1081" t="s">
        <v>49</v>
      </c>
      <c r="H1081" s="46">
        <v>0</v>
      </c>
      <c r="I1081" s="46">
        <v>23325</v>
      </c>
      <c r="J1081" t="s">
        <v>28</v>
      </c>
      <c r="K1081" s="2">
        <v>6</v>
      </c>
      <c r="L1081" t="s">
        <v>731</v>
      </c>
      <c r="M1081" t="s">
        <v>859</v>
      </c>
      <c r="N1081" t="s">
        <v>693</v>
      </c>
      <c r="O1081" t="s">
        <v>32</v>
      </c>
      <c r="P1081" t="s">
        <v>33</v>
      </c>
      <c r="Q1081" t="s">
        <v>34</v>
      </c>
      <c r="R1081" s="1">
        <f>DATE(2018,10,25)</f>
        <v>43398</v>
      </c>
      <c r="T1081" t="s">
        <v>34</v>
      </c>
      <c r="U1081" s="2">
        <v>0</v>
      </c>
      <c r="V1081" t="s">
        <v>694</v>
      </c>
      <c r="W1081" t="s">
        <v>36</v>
      </c>
    </row>
    <row r="1082" spans="1:23" ht="17.5" hidden="1" customHeight="1" x14ac:dyDescent="0.4">
      <c r="A1082" s="2">
        <v>95680</v>
      </c>
      <c r="B1082" s="1">
        <f t="shared" si="105"/>
        <v>43738</v>
      </c>
      <c r="C1082" t="s">
        <v>611</v>
      </c>
      <c r="D1082" t="s">
        <v>24</v>
      </c>
      <c r="E1082" t="s">
        <v>360</v>
      </c>
      <c r="F1082" t="s">
        <v>354</v>
      </c>
      <c r="G1082" t="s">
        <v>49</v>
      </c>
      <c r="H1082" s="46">
        <v>0</v>
      </c>
      <c r="I1082" s="46">
        <v>440.89</v>
      </c>
      <c r="J1082" t="s">
        <v>28</v>
      </c>
      <c r="K1082" s="2">
        <v>6</v>
      </c>
      <c r="L1082" t="s">
        <v>731</v>
      </c>
      <c r="M1082" t="s">
        <v>859</v>
      </c>
      <c r="N1082" t="s">
        <v>693</v>
      </c>
      <c r="O1082" t="s">
        <v>32</v>
      </c>
      <c r="P1082" t="s">
        <v>46</v>
      </c>
      <c r="Q1082" t="s">
        <v>34</v>
      </c>
      <c r="R1082" s="1">
        <f>DATE(2018,10,25)</f>
        <v>43398</v>
      </c>
      <c r="T1082" t="s">
        <v>34</v>
      </c>
      <c r="U1082" s="2">
        <v>0</v>
      </c>
      <c r="V1082" t="s">
        <v>694</v>
      </c>
      <c r="W1082" t="s">
        <v>36</v>
      </c>
    </row>
    <row r="1083" spans="1:23" ht="17.5" hidden="1" customHeight="1" x14ac:dyDescent="0.4">
      <c r="A1083" s="2">
        <v>95681</v>
      </c>
      <c r="B1083" s="1">
        <f t="shared" si="105"/>
        <v>43738</v>
      </c>
      <c r="C1083" t="s">
        <v>611</v>
      </c>
      <c r="D1083" t="s">
        <v>24</v>
      </c>
      <c r="E1083" t="s">
        <v>360</v>
      </c>
      <c r="F1083" t="s">
        <v>354</v>
      </c>
      <c r="G1083" t="s">
        <v>49</v>
      </c>
      <c r="H1083" s="46">
        <v>23325</v>
      </c>
      <c r="I1083" s="46">
        <v>0</v>
      </c>
      <c r="J1083" t="s">
        <v>866</v>
      </c>
      <c r="K1083" s="2">
        <v>6</v>
      </c>
      <c r="L1083" t="s">
        <v>727</v>
      </c>
      <c r="M1083" t="s">
        <v>859</v>
      </c>
      <c r="N1083" t="s">
        <v>362</v>
      </c>
      <c r="O1083" t="s">
        <v>32</v>
      </c>
      <c r="P1083" t="s">
        <v>33</v>
      </c>
      <c r="Q1083" t="s">
        <v>34</v>
      </c>
      <c r="R1083" s="1">
        <f>DATE(2018,10,25)</f>
        <v>43398</v>
      </c>
      <c r="T1083" t="s">
        <v>34</v>
      </c>
      <c r="U1083" s="2">
        <v>0</v>
      </c>
      <c r="V1083" t="s">
        <v>363</v>
      </c>
      <c r="W1083" t="s">
        <v>36</v>
      </c>
    </row>
    <row r="1084" spans="1:23" ht="17.5" hidden="1" customHeight="1" x14ac:dyDescent="0.4">
      <c r="A1084" s="2">
        <v>95681</v>
      </c>
      <c r="B1084" s="1">
        <f t="shared" si="105"/>
        <v>43738</v>
      </c>
      <c r="C1084" t="s">
        <v>611</v>
      </c>
      <c r="D1084" t="s">
        <v>24</v>
      </c>
      <c r="E1084" t="s">
        <v>360</v>
      </c>
      <c r="F1084" t="s">
        <v>354</v>
      </c>
      <c r="G1084" t="s">
        <v>49</v>
      </c>
      <c r="H1084" s="46">
        <v>440.89</v>
      </c>
      <c r="I1084" s="46">
        <v>0</v>
      </c>
      <c r="J1084" t="s">
        <v>866</v>
      </c>
      <c r="K1084" s="2">
        <v>6</v>
      </c>
      <c r="L1084" t="s">
        <v>727</v>
      </c>
      <c r="M1084" t="s">
        <v>859</v>
      </c>
      <c r="N1084" t="s">
        <v>362</v>
      </c>
      <c r="O1084" t="s">
        <v>32</v>
      </c>
      <c r="P1084" t="s">
        <v>46</v>
      </c>
      <c r="Q1084" t="s">
        <v>34</v>
      </c>
      <c r="R1084" s="1">
        <f>DATE(2018,10,25)</f>
        <v>43398</v>
      </c>
      <c r="T1084" t="s">
        <v>34</v>
      </c>
      <c r="U1084" s="2">
        <v>0</v>
      </c>
      <c r="V1084" t="s">
        <v>363</v>
      </c>
      <c r="W1084" t="s">
        <v>36</v>
      </c>
    </row>
  </sheetData>
  <autoFilter ref="A1:W1084">
    <filterColumn colId="13">
      <filters>
        <filter val="Connie Dejak"/>
        <filter val="Dan Germain"/>
        <filter val="Sewda, Raj"/>
      </filters>
    </filterColumn>
    <sortState ref="A5:W1045">
      <sortCondition ref="N1:N1084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3"/>
  <sheetViews>
    <sheetView workbookViewId="0">
      <pane ySplit="1" topLeftCell="A11" activePane="bottomLeft" state="frozen"/>
      <selection activeCell="N43" sqref="M43:N52"/>
      <selection pane="bottomLeft" activeCell="N43" sqref="M43:N52"/>
    </sheetView>
  </sheetViews>
  <sheetFormatPr defaultRowHeight="14" x14ac:dyDescent="0.4"/>
  <cols>
    <col min="1" max="1" width="12.5" customWidth="1"/>
    <col min="2" max="2" width="15" bestFit="1" customWidth="1"/>
    <col min="3" max="3" width="61.69921875" bestFit="1" customWidth="1"/>
    <col min="4" max="4" width="13.796875" hidden="1" customWidth="1"/>
    <col min="5" max="5" width="14" bestFit="1" customWidth="1"/>
    <col min="6" max="6" width="18.19921875" bestFit="1" customWidth="1"/>
    <col min="7" max="7" width="17.19921875" bestFit="1" customWidth="1"/>
    <col min="8" max="8" width="21.796875" bestFit="1" customWidth="1"/>
    <col min="9" max="9" width="22.796875" hidden="1" customWidth="1"/>
    <col min="10" max="10" width="38.296875" bestFit="1" customWidth="1"/>
    <col min="11" max="11" width="15.796875" bestFit="1" customWidth="1"/>
    <col min="12" max="12" width="24.19921875" hidden="1" customWidth="1"/>
    <col min="13" max="13" width="41.296875" bestFit="1" customWidth="1"/>
    <col min="14" max="14" width="24" bestFit="1" customWidth="1"/>
    <col min="15" max="15" width="16" bestFit="1" customWidth="1"/>
    <col min="16" max="16" width="11.19921875" bestFit="1" customWidth="1"/>
    <col min="18" max="18" width="21" bestFit="1" customWidth="1"/>
    <col min="19" max="20" width="0" hidden="1" customWidth="1"/>
    <col min="21" max="21" width="9.69921875" bestFit="1" customWidth="1"/>
    <col min="22" max="22" width="28.69921875" bestFit="1" customWidth="1"/>
    <col min="23" max="23" width="14.69921875" bestFit="1" customWidth="1"/>
  </cols>
  <sheetData>
    <row r="1" spans="1:24" ht="15.5" x14ac:dyDescent="0.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4"/>
    </row>
    <row r="2" spans="1:24" ht="15.5" x14ac:dyDescent="0.4">
      <c r="A2" s="5">
        <v>89691</v>
      </c>
      <c r="B2" s="6">
        <v>43585</v>
      </c>
      <c r="C2" s="4" t="s">
        <v>47</v>
      </c>
      <c r="D2" s="4" t="s">
        <v>24</v>
      </c>
      <c r="E2" s="4" t="s">
        <v>48</v>
      </c>
      <c r="F2" s="4" t="s">
        <v>39</v>
      </c>
      <c r="G2" s="4" t="s">
        <v>49</v>
      </c>
      <c r="H2" s="8">
        <v>25.44</v>
      </c>
      <c r="I2" s="7">
        <v>0</v>
      </c>
      <c r="J2" s="4" t="s">
        <v>50</v>
      </c>
      <c r="K2" s="5">
        <v>1</v>
      </c>
      <c r="L2" s="4" t="s">
        <v>42</v>
      </c>
      <c r="M2" s="4" t="s">
        <v>51</v>
      </c>
      <c r="N2" s="4" t="s">
        <v>52</v>
      </c>
      <c r="O2" s="4" t="s">
        <v>32</v>
      </c>
      <c r="P2" s="4" t="s">
        <v>33</v>
      </c>
      <c r="Q2" s="4" t="s">
        <v>34</v>
      </c>
      <c r="R2" s="6">
        <v>40484</v>
      </c>
      <c r="S2" s="6"/>
      <c r="T2" s="4" t="s">
        <v>34</v>
      </c>
      <c r="U2" s="5">
        <v>0</v>
      </c>
      <c r="V2" s="4" t="s">
        <v>53</v>
      </c>
      <c r="W2" s="4" t="s">
        <v>36</v>
      </c>
      <c r="X2" s="4"/>
    </row>
    <row r="3" spans="1:24" ht="15.5" x14ac:dyDescent="0.4">
      <c r="A3" s="5">
        <v>89691</v>
      </c>
      <c r="B3" s="6">
        <v>43585</v>
      </c>
      <c r="C3" s="4" t="s">
        <v>47</v>
      </c>
      <c r="D3" s="4" t="s">
        <v>24</v>
      </c>
      <c r="E3" s="4" t="s">
        <v>48</v>
      </c>
      <c r="F3" s="4" t="s">
        <v>39</v>
      </c>
      <c r="G3" s="4" t="s">
        <v>49</v>
      </c>
      <c r="H3" s="8">
        <v>0.48</v>
      </c>
      <c r="I3" s="7">
        <v>0</v>
      </c>
      <c r="J3" s="4" t="s">
        <v>50</v>
      </c>
      <c r="K3" s="5">
        <v>1</v>
      </c>
      <c r="L3" s="4" t="s">
        <v>42</v>
      </c>
      <c r="M3" s="4" t="s">
        <v>51</v>
      </c>
      <c r="N3" s="4" t="s">
        <v>52</v>
      </c>
      <c r="O3" s="4" t="s">
        <v>32</v>
      </c>
      <c r="P3" s="4" t="s">
        <v>46</v>
      </c>
      <c r="Q3" s="4" t="s">
        <v>34</v>
      </c>
      <c r="R3" s="6">
        <v>40484</v>
      </c>
      <c r="S3" s="6"/>
      <c r="T3" s="4" t="s">
        <v>34</v>
      </c>
      <c r="U3" s="5">
        <v>0</v>
      </c>
      <c r="V3" s="4" t="s">
        <v>53</v>
      </c>
      <c r="W3" s="4" t="s">
        <v>36</v>
      </c>
      <c r="X3" s="4"/>
    </row>
    <row r="4" spans="1:24" ht="15.5" x14ac:dyDescent="0.4">
      <c r="A4" s="5">
        <v>89691</v>
      </c>
      <c r="B4" s="6">
        <v>43585</v>
      </c>
      <c r="C4" s="4" t="s">
        <v>54</v>
      </c>
      <c r="D4" s="4" t="s">
        <v>24</v>
      </c>
      <c r="E4" s="4" t="s">
        <v>55</v>
      </c>
      <c r="F4" s="4" t="s">
        <v>56</v>
      </c>
      <c r="G4" s="4" t="s">
        <v>49</v>
      </c>
      <c r="H4" s="8">
        <v>314.2</v>
      </c>
      <c r="I4" s="7">
        <v>0</v>
      </c>
      <c r="J4" s="4" t="s">
        <v>50</v>
      </c>
      <c r="K4" s="5">
        <v>1</v>
      </c>
      <c r="L4" s="4" t="s">
        <v>42</v>
      </c>
      <c r="M4" s="4" t="s">
        <v>51</v>
      </c>
      <c r="N4" s="4" t="s">
        <v>52</v>
      </c>
      <c r="O4" s="4" t="s">
        <v>32</v>
      </c>
      <c r="P4" s="4" t="s">
        <v>33</v>
      </c>
      <c r="Q4" s="4" t="s">
        <v>34</v>
      </c>
      <c r="R4" s="6">
        <v>40484</v>
      </c>
      <c r="S4" s="6"/>
      <c r="T4" s="4" t="s">
        <v>34</v>
      </c>
      <c r="U4" s="5">
        <v>0</v>
      </c>
      <c r="V4" s="4" t="s">
        <v>53</v>
      </c>
      <c r="W4" s="4" t="s">
        <v>36</v>
      </c>
      <c r="X4" s="4"/>
    </row>
    <row r="5" spans="1:24" ht="15.5" x14ac:dyDescent="0.4">
      <c r="A5" s="5">
        <v>89691</v>
      </c>
      <c r="B5" s="6">
        <v>43585</v>
      </c>
      <c r="C5" s="4" t="s">
        <v>57</v>
      </c>
      <c r="D5" s="4" t="s">
        <v>24</v>
      </c>
      <c r="E5" s="4" t="s">
        <v>48</v>
      </c>
      <c r="F5" s="4" t="s">
        <v>58</v>
      </c>
      <c r="G5" s="4" t="s">
        <v>49</v>
      </c>
      <c r="H5" s="8">
        <v>77</v>
      </c>
      <c r="I5" s="7">
        <v>0</v>
      </c>
      <c r="J5" s="4" t="s">
        <v>50</v>
      </c>
      <c r="K5" s="5">
        <v>1</v>
      </c>
      <c r="L5" s="4" t="s">
        <v>42</v>
      </c>
      <c r="M5" s="4" t="s">
        <v>51</v>
      </c>
      <c r="N5" s="4" t="s">
        <v>52</v>
      </c>
      <c r="O5" s="4" t="s">
        <v>32</v>
      </c>
      <c r="P5" s="4" t="s">
        <v>33</v>
      </c>
      <c r="Q5" s="4" t="s">
        <v>34</v>
      </c>
      <c r="R5" s="6">
        <v>42968</v>
      </c>
      <c r="S5" s="6"/>
      <c r="T5" s="4" t="s">
        <v>34</v>
      </c>
      <c r="U5" s="5">
        <v>0</v>
      </c>
      <c r="V5" s="4" t="s">
        <v>53</v>
      </c>
      <c r="W5" s="4" t="s">
        <v>36</v>
      </c>
      <c r="X5" s="4"/>
    </row>
    <row r="6" spans="1:24" ht="15.5" x14ac:dyDescent="0.4">
      <c r="A6" s="5">
        <v>89691</v>
      </c>
      <c r="B6" s="6">
        <v>43585</v>
      </c>
      <c r="C6" s="4" t="s">
        <v>57</v>
      </c>
      <c r="D6" s="4" t="s">
        <v>24</v>
      </c>
      <c r="E6" s="4" t="s">
        <v>48</v>
      </c>
      <c r="F6" s="4" t="s">
        <v>58</v>
      </c>
      <c r="G6" s="4" t="s">
        <v>49</v>
      </c>
      <c r="H6" s="8">
        <v>53.95</v>
      </c>
      <c r="I6" s="7">
        <v>0</v>
      </c>
      <c r="J6" s="4" t="s">
        <v>50</v>
      </c>
      <c r="K6" s="5">
        <v>1</v>
      </c>
      <c r="L6" s="4" t="s">
        <v>42</v>
      </c>
      <c r="M6" s="4" t="s">
        <v>51</v>
      </c>
      <c r="N6" s="4" t="s">
        <v>52</v>
      </c>
      <c r="O6" s="4" t="s">
        <v>32</v>
      </c>
      <c r="P6" s="4" t="s">
        <v>33</v>
      </c>
      <c r="Q6" s="4" t="s">
        <v>34</v>
      </c>
      <c r="R6" s="6">
        <v>42968</v>
      </c>
      <c r="S6" s="6"/>
      <c r="T6" s="4" t="s">
        <v>34</v>
      </c>
      <c r="U6" s="5">
        <v>0</v>
      </c>
      <c r="V6" s="4" t="s">
        <v>53</v>
      </c>
      <c r="W6" s="4" t="s">
        <v>36</v>
      </c>
      <c r="X6" s="4"/>
    </row>
    <row r="7" spans="1:24" ht="15.5" x14ac:dyDescent="0.4">
      <c r="A7" s="5">
        <v>89691</v>
      </c>
      <c r="B7" s="6">
        <v>43585</v>
      </c>
      <c r="C7" s="4" t="s">
        <v>57</v>
      </c>
      <c r="D7" s="4" t="s">
        <v>24</v>
      </c>
      <c r="E7" s="4" t="s">
        <v>48</v>
      </c>
      <c r="F7" s="4" t="s">
        <v>58</v>
      </c>
      <c r="G7" s="4" t="s">
        <v>49</v>
      </c>
      <c r="H7" s="8">
        <v>1.46</v>
      </c>
      <c r="I7" s="7">
        <v>0</v>
      </c>
      <c r="J7" s="4" t="s">
        <v>50</v>
      </c>
      <c r="K7" s="5">
        <v>1</v>
      </c>
      <c r="L7" s="4" t="s">
        <v>42</v>
      </c>
      <c r="M7" s="4" t="s">
        <v>51</v>
      </c>
      <c r="N7" s="4" t="s">
        <v>52</v>
      </c>
      <c r="O7" s="4" t="s">
        <v>32</v>
      </c>
      <c r="P7" s="4" t="s">
        <v>46</v>
      </c>
      <c r="Q7" s="4" t="s">
        <v>34</v>
      </c>
      <c r="R7" s="6">
        <v>42968</v>
      </c>
      <c r="S7" s="6"/>
      <c r="T7" s="4" t="s">
        <v>34</v>
      </c>
      <c r="U7" s="5">
        <v>0</v>
      </c>
      <c r="V7" s="4" t="s">
        <v>53</v>
      </c>
      <c r="W7" s="4" t="s">
        <v>36</v>
      </c>
      <c r="X7" s="4"/>
    </row>
    <row r="8" spans="1:24" ht="15.5" x14ac:dyDescent="0.4">
      <c r="A8" s="5">
        <v>89691</v>
      </c>
      <c r="B8" s="6">
        <v>43585</v>
      </c>
      <c r="C8" s="4" t="s">
        <v>57</v>
      </c>
      <c r="D8" s="4" t="s">
        <v>24</v>
      </c>
      <c r="E8" s="4" t="s">
        <v>48</v>
      </c>
      <c r="F8" s="4" t="s">
        <v>58</v>
      </c>
      <c r="G8" s="4" t="s">
        <v>49</v>
      </c>
      <c r="H8" s="8">
        <v>1.02</v>
      </c>
      <c r="I8" s="7">
        <v>0</v>
      </c>
      <c r="J8" s="4" t="s">
        <v>50</v>
      </c>
      <c r="K8" s="5">
        <v>1</v>
      </c>
      <c r="L8" s="4" t="s">
        <v>42</v>
      </c>
      <c r="M8" s="4" t="s">
        <v>51</v>
      </c>
      <c r="N8" s="4" t="s">
        <v>52</v>
      </c>
      <c r="O8" s="4" t="s">
        <v>32</v>
      </c>
      <c r="P8" s="4" t="s">
        <v>46</v>
      </c>
      <c r="Q8" s="4" t="s">
        <v>34</v>
      </c>
      <c r="R8" s="6">
        <v>42968</v>
      </c>
      <c r="S8" s="6"/>
      <c r="T8" s="4" t="s">
        <v>34</v>
      </c>
      <c r="U8" s="5">
        <v>0</v>
      </c>
      <c r="V8" s="4" t="s">
        <v>53</v>
      </c>
      <c r="W8" s="4" t="s">
        <v>36</v>
      </c>
      <c r="X8" s="4"/>
    </row>
    <row r="9" spans="1:24" ht="15.5" x14ac:dyDescent="0.4">
      <c r="A9" s="5">
        <v>91645</v>
      </c>
      <c r="B9" s="6">
        <v>43633</v>
      </c>
      <c r="C9" s="4" t="s">
        <v>425</v>
      </c>
      <c r="D9" s="4" t="s">
        <v>24</v>
      </c>
      <c r="E9" s="4" t="s">
        <v>48</v>
      </c>
      <c r="F9" s="4" t="s">
        <v>56</v>
      </c>
      <c r="G9" s="4" t="s">
        <v>49</v>
      </c>
      <c r="H9" s="8">
        <v>276.8</v>
      </c>
      <c r="I9" s="7">
        <v>0</v>
      </c>
      <c r="J9" s="4" t="s">
        <v>62</v>
      </c>
      <c r="K9" s="5">
        <v>3</v>
      </c>
      <c r="L9" s="4" t="s">
        <v>94</v>
      </c>
      <c r="M9" s="4" t="s">
        <v>426</v>
      </c>
      <c r="N9" s="4" t="s">
        <v>52</v>
      </c>
      <c r="O9" s="4" t="s">
        <v>32</v>
      </c>
      <c r="P9" s="4" t="s">
        <v>33</v>
      </c>
      <c r="Q9" s="4" t="s">
        <v>34</v>
      </c>
      <c r="R9" s="6">
        <v>40484</v>
      </c>
      <c r="S9" s="6"/>
      <c r="T9" s="4" t="s">
        <v>34</v>
      </c>
      <c r="U9" s="5">
        <v>0</v>
      </c>
      <c r="V9" s="4" t="s">
        <v>53</v>
      </c>
      <c r="W9" s="4" t="s">
        <v>36</v>
      </c>
      <c r="X9" s="4"/>
    </row>
    <row r="10" spans="1:24" ht="15.5" x14ac:dyDescent="0.4">
      <c r="A10" s="5">
        <v>91645</v>
      </c>
      <c r="B10" s="6">
        <v>43633</v>
      </c>
      <c r="C10" s="4" t="s">
        <v>425</v>
      </c>
      <c r="D10" s="4" t="s">
        <v>24</v>
      </c>
      <c r="E10" s="4" t="s">
        <v>48</v>
      </c>
      <c r="F10" s="4" t="s">
        <v>56</v>
      </c>
      <c r="G10" s="4" t="s">
        <v>49</v>
      </c>
      <c r="H10" s="8">
        <v>196.35</v>
      </c>
      <c r="I10" s="7">
        <v>0</v>
      </c>
      <c r="J10" s="4" t="s">
        <v>62</v>
      </c>
      <c r="K10" s="5">
        <v>3</v>
      </c>
      <c r="L10" s="4" t="s">
        <v>94</v>
      </c>
      <c r="M10" s="4" t="s">
        <v>426</v>
      </c>
      <c r="N10" s="4" t="s">
        <v>52</v>
      </c>
      <c r="O10" s="4" t="s">
        <v>32</v>
      </c>
      <c r="P10" s="4" t="s">
        <v>33</v>
      </c>
      <c r="Q10" s="4" t="s">
        <v>34</v>
      </c>
      <c r="R10" s="6">
        <v>40484</v>
      </c>
      <c r="S10" s="6"/>
      <c r="T10" s="4" t="s">
        <v>34</v>
      </c>
      <c r="U10" s="5">
        <v>0</v>
      </c>
      <c r="V10" s="4" t="s">
        <v>53</v>
      </c>
      <c r="W10" s="4" t="s">
        <v>36</v>
      </c>
      <c r="X10" s="4"/>
    </row>
    <row r="11" spans="1:24" ht="15.5" x14ac:dyDescent="0.4">
      <c r="A11" s="5">
        <v>91645</v>
      </c>
      <c r="B11" s="6">
        <v>43633</v>
      </c>
      <c r="C11" s="4" t="s">
        <v>425</v>
      </c>
      <c r="D11" s="4" t="s">
        <v>24</v>
      </c>
      <c r="E11" s="4" t="s">
        <v>48</v>
      </c>
      <c r="F11" s="4" t="s">
        <v>56</v>
      </c>
      <c r="G11" s="4" t="s">
        <v>49</v>
      </c>
      <c r="H11" s="8">
        <v>337</v>
      </c>
      <c r="I11" s="7">
        <v>0</v>
      </c>
      <c r="J11" s="4" t="s">
        <v>62</v>
      </c>
      <c r="K11" s="5">
        <v>3</v>
      </c>
      <c r="L11" s="4" t="s">
        <v>94</v>
      </c>
      <c r="M11" s="4" t="s">
        <v>426</v>
      </c>
      <c r="N11" s="4" t="s">
        <v>52</v>
      </c>
      <c r="O11" s="4" t="s">
        <v>32</v>
      </c>
      <c r="P11" s="4" t="s">
        <v>33</v>
      </c>
      <c r="Q11" s="4" t="s">
        <v>34</v>
      </c>
      <c r="R11" s="6">
        <v>40484</v>
      </c>
      <c r="S11" s="6"/>
      <c r="T11" s="4" t="s">
        <v>34</v>
      </c>
      <c r="U11" s="5">
        <v>0</v>
      </c>
      <c r="V11" s="4" t="s">
        <v>53</v>
      </c>
      <c r="W11" s="4" t="s">
        <v>36</v>
      </c>
      <c r="X11" s="4"/>
    </row>
    <row r="12" spans="1:24" ht="15.5" x14ac:dyDescent="0.4">
      <c r="A12" s="5">
        <v>91645</v>
      </c>
      <c r="B12" s="6">
        <v>43633</v>
      </c>
      <c r="C12" s="4" t="s">
        <v>425</v>
      </c>
      <c r="D12" s="4" t="s">
        <v>24</v>
      </c>
      <c r="E12" s="4" t="s">
        <v>48</v>
      </c>
      <c r="F12" s="4" t="s">
        <v>56</v>
      </c>
      <c r="G12" s="4" t="s">
        <v>49</v>
      </c>
      <c r="H12" s="8">
        <v>5.23</v>
      </c>
      <c r="I12" s="7">
        <v>0</v>
      </c>
      <c r="J12" s="4" t="s">
        <v>62</v>
      </c>
      <c r="K12" s="5">
        <v>3</v>
      </c>
      <c r="L12" s="4" t="s">
        <v>94</v>
      </c>
      <c r="M12" s="4" t="s">
        <v>426</v>
      </c>
      <c r="N12" s="4" t="s">
        <v>52</v>
      </c>
      <c r="O12" s="4" t="s">
        <v>32</v>
      </c>
      <c r="P12" s="4" t="s">
        <v>46</v>
      </c>
      <c r="Q12" s="4" t="s">
        <v>34</v>
      </c>
      <c r="R12" s="6">
        <v>40484</v>
      </c>
      <c r="S12" s="6"/>
      <c r="T12" s="4" t="s">
        <v>34</v>
      </c>
      <c r="U12" s="5">
        <v>0</v>
      </c>
      <c r="V12" s="4" t="s">
        <v>53</v>
      </c>
      <c r="W12" s="4" t="s">
        <v>36</v>
      </c>
      <c r="X12" s="4"/>
    </row>
    <row r="13" spans="1:24" ht="15.5" x14ac:dyDescent="0.4">
      <c r="A13" s="5">
        <v>91645</v>
      </c>
      <c r="B13" s="6">
        <v>43633</v>
      </c>
      <c r="C13" s="4" t="s">
        <v>425</v>
      </c>
      <c r="D13" s="4" t="s">
        <v>24</v>
      </c>
      <c r="E13" s="4" t="s">
        <v>48</v>
      </c>
      <c r="F13" s="4" t="s">
        <v>56</v>
      </c>
      <c r="G13" s="4" t="s">
        <v>49</v>
      </c>
      <c r="H13" s="8">
        <v>3.71</v>
      </c>
      <c r="I13" s="7">
        <v>0</v>
      </c>
      <c r="J13" s="4" t="s">
        <v>62</v>
      </c>
      <c r="K13" s="5">
        <v>3</v>
      </c>
      <c r="L13" s="4" t="s">
        <v>94</v>
      </c>
      <c r="M13" s="4" t="s">
        <v>426</v>
      </c>
      <c r="N13" s="4" t="s">
        <v>52</v>
      </c>
      <c r="O13" s="4" t="s">
        <v>32</v>
      </c>
      <c r="P13" s="4" t="s">
        <v>46</v>
      </c>
      <c r="Q13" s="4" t="s">
        <v>34</v>
      </c>
      <c r="R13" s="6">
        <v>40484</v>
      </c>
      <c r="S13" s="6"/>
      <c r="T13" s="4" t="s">
        <v>34</v>
      </c>
      <c r="U13" s="5">
        <v>0</v>
      </c>
      <c r="V13" s="4" t="s">
        <v>53</v>
      </c>
      <c r="W13" s="4" t="s">
        <v>36</v>
      </c>
      <c r="X13" s="4"/>
    </row>
    <row r="14" spans="1:24" ht="15.5" x14ac:dyDescent="0.4">
      <c r="A14" s="5">
        <v>91645</v>
      </c>
      <c r="B14" s="6">
        <v>43633</v>
      </c>
      <c r="C14" s="4" t="s">
        <v>425</v>
      </c>
      <c r="D14" s="4" t="s">
        <v>24</v>
      </c>
      <c r="E14" s="4" t="s">
        <v>48</v>
      </c>
      <c r="F14" s="4" t="s">
        <v>56</v>
      </c>
      <c r="G14" s="4" t="s">
        <v>49</v>
      </c>
      <c r="H14" s="8">
        <v>6.37</v>
      </c>
      <c r="I14" s="7">
        <v>0</v>
      </c>
      <c r="J14" s="4" t="s">
        <v>62</v>
      </c>
      <c r="K14" s="5">
        <v>3</v>
      </c>
      <c r="L14" s="4" t="s">
        <v>94</v>
      </c>
      <c r="M14" s="4" t="s">
        <v>426</v>
      </c>
      <c r="N14" s="4" t="s">
        <v>52</v>
      </c>
      <c r="O14" s="4" t="s">
        <v>32</v>
      </c>
      <c r="P14" s="4" t="s">
        <v>46</v>
      </c>
      <c r="Q14" s="4" t="s">
        <v>34</v>
      </c>
      <c r="R14" s="6">
        <v>40484</v>
      </c>
      <c r="S14" s="6"/>
      <c r="T14" s="4" t="s">
        <v>34</v>
      </c>
      <c r="U14" s="5">
        <v>0</v>
      </c>
      <c r="V14" s="4" t="s">
        <v>53</v>
      </c>
      <c r="W14" s="4" t="s">
        <v>36</v>
      </c>
      <c r="X14" s="4"/>
    </row>
    <row r="15" spans="1:24" ht="15.5" x14ac:dyDescent="0.4">
      <c r="A15" s="5">
        <v>91645</v>
      </c>
      <c r="B15" s="6">
        <v>43633</v>
      </c>
      <c r="C15" s="4" t="s">
        <v>57</v>
      </c>
      <c r="D15" s="4" t="s">
        <v>24</v>
      </c>
      <c r="E15" s="4" t="s">
        <v>48</v>
      </c>
      <c r="F15" s="4" t="s">
        <v>58</v>
      </c>
      <c r="G15" s="4" t="s">
        <v>49</v>
      </c>
      <c r="H15" s="8">
        <v>318.20999999999998</v>
      </c>
      <c r="I15" s="7">
        <v>0</v>
      </c>
      <c r="J15" s="4" t="s">
        <v>62</v>
      </c>
      <c r="K15" s="5">
        <v>3</v>
      </c>
      <c r="L15" s="4" t="s">
        <v>94</v>
      </c>
      <c r="M15" s="4" t="s">
        <v>426</v>
      </c>
      <c r="N15" s="4" t="s">
        <v>52</v>
      </c>
      <c r="O15" s="4" t="s">
        <v>32</v>
      </c>
      <c r="P15" s="4" t="s">
        <v>33</v>
      </c>
      <c r="Q15" s="4" t="s">
        <v>34</v>
      </c>
      <c r="R15" s="6">
        <v>42968</v>
      </c>
      <c r="S15" s="6"/>
      <c r="T15" s="4" t="s">
        <v>34</v>
      </c>
      <c r="U15" s="5">
        <v>0</v>
      </c>
      <c r="V15" s="4" t="s">
        <v>53</v>
      </c>
      <c r="W15" s="4" t="s">
        <v>36</v>
      </c>
      <c r="X15" s="4"/>
    </row>
    <row r="16" spans="1:24" ht="15.5" x14ac:dyDescent="0.4">
      <c r="A16" s="5">
        <v>91645</v>
      </c>
      <c r="B16" s="6">
        <v>43633</v>
      </c>
      <c r="C16" s="4" t="s">
        <v>57</v>
      </c>
      <c r="D16" s="4" t="s">
        <v>24</v>
      </c>
      <c r="E16" s="4" t="s">
        <v>48</v>
      </c>
      <c r="F16" s="4" t="s">
        <v>58</v>
      </c>
      <c r="G16" s="4" t="s">
        <v>49</v>
      </c>
      <c r="H16" s="8">
        <v>6.02</v>
      </c>
      <c r="I16" s="7">
        <v>0</v>
      </c>
      <c r="J16" s="4" t="s">
        <v>62</v>
      </c>
      <c r="K16" s="5">
        <v>3</v>
      </c>
      <c r="L16" s="4" t="s">
        <v>94</v>
      </c>
      <c r="M16" s="4" t="s">
        <v>426</v>
      </c>
      <c r="N16" s="4" t="s">
        <v>52</v>
      </c>
      <c r="O16" s="4" t="s">
        <v>32</v>
      </c>
      <c r="P16" s="4" t="s">
        <v>46</v>
      </c>
      <c r="Q16" s="4" t="s">
        <v>34</v>
      </c>
      <c r="R16" s="6">
        <v>42968</v>
      </c>
      <c r="S16" s="6"/>
      <c r="T16" s="4" t="s">
        <v>34</v>
      </c>
      <c r="U16" s="5">
        <v>0</v>
      </c>
      <c r="V16" s="4" t="s">
        <v>53</v>
      </c>
      <c r="W16" s="4" t="s">
        <v>36</v>
      </c>
      <c r="X16" s="4"/>
    </row>
    <row r="17" spans="1:24" ht="15.5" x14ac:dyDescent="0.4">
      <c r="A17" s="5">
        <v>91645</v>
      </c>
      <c r="B17" s="6">
        <v>43633</v>
      </c>
      <c r="C17" s="4" t="s">
        <v>427</v>
      </c>
      <c r="D17" s="4" t="s">
        <v>24</v>
      </c>
      <c r="E17" s="4" t="s">
        <v>48</v>
      </c>
      <c r="F17" s="4" t="s">
        <v>275</v>
      </c>
      <c r="G17" s="4" t="s">
        <v>49</v>
      </c>
      <c r="H17" s="8">
        <v>480</v>
      </c>
      <c r="I17" s="7">
        <v>0</v>
      </c>
      <c r="J17" s="4" t="s">
        <v>62</v>
      </c>
      <c r="K17" s="5">
        <v>3</v>
      </c>
      <c r="L17" s="4" t="s">
        <v>94</v>
      </c>
      <c r="M17" s="4" t="s">
        <v>426</v>
      </c>
      <c r="N17" s="4" t="s">
        <v>52</v>
      </c>
      <c r="O17" s="4" t="s">
        <v>32</v>
      </c>
      <c r="P17" s="4" t="s">
        <v>33</v>
      </c>
      <c r="Q17" s="4" t="s">
        <v>34</v>
      </c>
      <c r="R17" s="6">
        <v>43054</v>
      </c>
      <c r="S17" s="6"/>
      <c r="T17" s="4" t="s">
        <v>34</v>
      </c>
      <c r="U17" s="5">
        <v>0</v>
      </c>
      <c r="V17" s="4" t="s">
        <v>53</v>
      </c>
      <c r="W17" s="4" t="s">
        <v>36</v>
      </c>
      <c r="X17" s="4"/>
    </row>
    <row r="18" spans="1:24" ht="15.5" x14ac:dyDescent="0.4">
      <c r="A18" s="5">
        <v>92473</v>
      </c>
      <c r="B18" s="6">
        <v>43649</v>
      </c>
      <c r="C18" s="4" t="s">
        <v>425</v>
      </c>
      <c r="D18" s="4" t="s">
        <v>24</v>
      </c>
      <c r="E18" s="4" t="s">
        <v>48</v>
      </c>
      <c r="F18" s="4" t="s">
        <v>56</v>
      </c>
      <c r="G18" s="4" t="s">
        <v>49</v>
      </c>
      <c r="H18" s="8">
        <v>1547</v>
      </c>
      <c r="I18" s="7">
        <v>0</v>
      </c>
      <c r="J18" s="4" t="s">
        <v>538</v>
      </c>
      <c r="K18" s="5">
        <v>4</v>
      </c>
      <c r="L18" s="4" t="s">
        <v>94</v>
      </c>
      <c r="M18" s="4" t="s">
        <v>539</v>
      </c>
      <c r="N18" s="4" t="s">
        <v>52</v>
      </c>
      <c r="O18" s="4" t="s">
        <v>32</v>
      </c>
      <c r="P18" s="4" t="s">
        <v>33</v>
      </c>
      <c r="Q18" s="4" t="s">
        <v>34</v>
      </c>
      <c r="R18" s="6">
        <v>40484</v>
      </c>
      <c r="S18" s="6"/>
      <c r="T18" s="4" t="s">
        <v>34</v>
      </c>
      <c r="U18" s="5">
        <v>0</v>
      </c>
      <c r="V18" s="4" t="s">
        <v>53</v>
      </c>
      <c r="W18" s="4" t="s">
        <v>36</v>
      </c>
      <c r="X18" s="4"/>
    </row>
    <row r="19" spans="1:24" ht="15.5" x14ac:dyDescent="0.4">
      <c r="A19" s="5">
        <v>92473</v>
      </c>
      <c r="B19" s="6">
        <v>43649</v>
      </c>
      <c r="C19" s="4" t="s">
        <v>425</v>
      </c>
      <c r="D19" s="4" t="s">
        <v>24</v>
      </c>
      <c r="E19" s="4" t="s">
        <v>48</v>
      </c>
      <c r="F19" s="4" t="s">
        <v>56</v>
      </c>
      <c r="G19" s="4" t="s">
        <v>49</v>
      </c>
      <c r="H19" s="8">
        <v>304.05</v>
      </c>
      <c r="I19" s="7">
        <v>0</v>
      </c>
      <c r="J19" s="4" t="s">
        <v>538</v>
      </c>
      <c r="K19" s="5">
        <v>4</v>
      </c>
      <c r="L19" s="4" t="s">
        <v>94</v>
      </c>
      <c r="M19" s="4" t="s">
        <v>539</v>
      </c>
      <c r="N19" s="4" t="s">
        <v>52</v>
      </c>
      <c r="O19" s="4" t="s">
        <v>32</v>
      </c>
      <c r="P19" s="4" t="s">
        <v>33</v>
      </c>
      <c r="Q19" s="4" t="s">
        <v>34</v>
      </c>
      <c r="R19" s="6">
        <v>40484</v>
      </c>
      <c r="S19" s="6"/>
      <c r="T19" s="4" t="s">
        <v>34</v>
      </c>
      <c r="U19" s="5">
        <v>0</v>
      </c>
      <c r="V19" s="4" t="s">
        <v>53</v>
      </c>
      <c r="W19" s="4" t="s">
        <v>36</v>
      </c>
      <c r="X19" s="4"/>
    </row>
    <row r="20" spans="1:24" ht="15.5" x14ac:dyDescent="0.4">
      <c r="A20" s="5">
        <v>92473</v>
      </c>
      <c r="B20" s="6">
        <v>43649</v>
      </c>
      <c r="C20" s="4" t="s">
        <v>425</v>
      </c>
      <c r="D20" s="4" t="s">
        <v>24</v>
      </c>
      <c r="E20" s="4" t="s">
        <v>48</v>
      </c>
      <c r="F20" s="4" t="s">
        <v>56</v>
      </c>
      <c r="G20" s="4" t="s">
        <v>49</v>
      </c>
      <c r="H20" s="8">
        <v>44.21</v>
      </c>
      <c r="I20" s="7">
        <v>0</v>
      </c>
      <c r="J20" s="4" t="s">
        <v>538</v>
      </c>
      <c r="K20" s="5">
        <v>4</v>
      </c>
      <c r="L20" s="4" t="s">
        <v>94</v>
      </c>
      <c r="M20" s="4" t="s">
        <v>539</v>
      </c>
      <c r="N20" s="4" t="s">
        <v>52</v>
      </c>
      <c r="O20" s="4" t="s">
        <v>32</v>
      </c>
      <c r="P20" s="4" t="s">
        <v>46</v>
      </c>
      <c r="Q20" s="4" t="s">
        <v>34</v>
      </c>
      <c r="R20" s="6">
        <v>40484</v>
      </c>
      <c r="S20" s="6"/>
      <c r="T20" s="4" t="s">
        <v>34</v>
      </c>
      <c r="U20" s="5">
        <v>0</v>
      </c>
      <c r="V20" s="4" t="s">
        <v>53</v>
      </c>
      <c r="W20" s="4" t="s">
        <v>36</v>
      </c>
      <c r="X20" s="4"/>
    </row>
    <row r="21" spans="1:24" ht="15.5" x14ac:dyDescent="0.4">
      <c r="A21" s="5">
        <v>93187</v>
      </c>
      <c r="B21" s="6">
        <v>43676</v>
      </c>
      <c r="C21" s="4" t="s">
        <v>425</v>
      </c>
      <c r="D21" s="4" t="s">
        <v>24</v>
      </c>
      <c r="E21" s="4" t="s">
        <v>48</v>
      </c>
      <c r="F21" s="4" t="s">
        <v>56</v>
      </c>
      <c r="G21" s="4" t="s">
        <v>49</v>
      </c>
      <c r="H21" s="8">
        <v>587.79</v>
      </c>
      <c r="I21" s="7">
        <v>0</v>
      </c>
      <c r="J21" s="4" t="s">
        <v>62</v>
      </c>
      <c r="K21" s="5">
        <v>4</v>
      </c>
      <c r="L21" s="4" t="s">
        <v>94</v>
      </c>
      <c r="M21" s="4" t="s">
        <v>630</v>
      </c>
      <c r="N21" s="4" t="s">
        <v>52</v>
      </c>
      <c r="O21" s="4" t="s">
        <v>32</v>
      </c>
      <c r="P21" s="4" t="s">
        <v>33</v>
      </c>
      <c r="Q21" s="4" t="s">
        <v>34</v>
      </c>
      <c r="R21" s="6">
        <v>40484</v>
      </c>
      <c r="S21" s="6"/>
      <c r="T21" s="4" t="s">
        <v>34</v>
      </c>
      <c r="U21" s="5">
        <v>0</v>
      </c>
      <c r="V21" s="4" t="s">
        <v>53</v>
      </c>
      <c r="W21" s="4" t="s">
        <v>36</v>
      </c>
      <c r="X21" s="4"/>
    </row>
    <row r="22" spans="1:24" ht="15.5" x14ac:dyDescent="0.4">
      <c r="A22" s="5">
        <v>93187</v>
      </c>
      <c r="B22" s="6">
        <v>43676</v>
      </c>
      <c r="C22" s="4" t="s">
        <v>425</v>
      </c>
      <c r="D22" s="4" t="s">
        <v>24</v>
      </c>
      <c r="E22" s="4" t="s">
        <v>48</v>
      </c>
      <c r="F22" s="4" t="s">
        <v>56</v>
      </c>
      <c r="G22" s="4" t="s">
        <v>49</v>
      </c>
      <c r="H22" s="8">
        <v>12.03</v>
      </c>
      <c r="I22" s="7">
        <v>0</v>
      </c>
      <c r="J22" s="4" t="s">
        <v>62</v>
      </c>
      <c r="K22" s="5">
        <v>4</v>
      </c>
      <c r="L22" s="4" t="s">
        <v>94</v>
      </c>
      <c r="M22" s="4" t="s">
        <v>630</v>
      </c>
      <c r="N22" s="4" t="s">
        <v>52</v>
      </c>
      <c r="O22" s="4" t="s">
        <v>32</v>
      </c>
      <c r="P22" s="4" t="s">
        <v>46</v>
      </c>
      <c r="Q22" s="4" t="s">
        <v>34</v>
      </c>
      <c r="R22" s="6">
        <v>40484</v>
      </c>
      <c r="S22" s="6"/>
      <c r="T22" s="4" t="s">
        <v>34</v>
      </c>
      <c r="U22" s="5">
        <v>0</v>
      </c>
      <c r="V22" s="4" t="s">
        <v>53</v>
      </c>
      <c r="W22" s="4" t="s">
        <v>36</v>
      </c>
      <c r="X22" s="4"/>
    </row>
    <row r="23" spans="1:24" ht="15.5" x14ac:dyDescent="0.4">
      <c r="A23" s="5">
        <v>93187</v>
      </c>
      <c r="B23" s="6">
        <v>43676</v>
      </c>
      <c r="C23" s="4" t="s">
        <v>57</v>
      </c>
      <c r="D23" s="4" t="s">
        <v>24</v>
      </c>
      <c r="E23" s="4" t="s">
        <v>48</v>
      </c>
      <c r="F23" s="4" t="s">
        <v>58</v>
      </c>
      <c r="G23" s="4" t="s">
        <v>49</v>
      </c>
      <c r="H23" s="8">
        <v>110</v>
      </c>
      <c r="I23" s="7">
        <v>0</v>
      </c>
      <c r="J23" s="4" t="s">
        <v>62</v>
      </c>
      <c r="K23" s="5">
        <v>4</v>
      </c>
      <c r="L23" s="4" t="s">
        <v>94</v>
      </c>
      <c r="M23" s="4" t="s">
        <v>630</v>
      </c>
      <c r="N23" s="4" t="s">
        <v>52</v>
      </c>
      <c r="O23" s="4" t="s">
        <v>32</v>
      </c>
      <c r="P23" s="4" t="s">
        <v>33</v>
      </c>
      <c r="Q23" s="4" t="s">
        <v>34</v>
      </c>
      <c r="R23" s="6">
        <v>42968</v>
      </c>
      <c r="S23" s="6"/>
      <c r="T23" s="4" t="s">
        <v>34</v>
      </c>
      <c r="U23" s="5">
        <v>0</v>
      </c>
      <c r="V23" s="4" t="s">
        <v>53</v>
      </c>
      <c r="W23" s="4" t="s">
        <v>36</v>
      </c>
      <c r="X23" s="4"/>
    </row>
    <row r="24" spans="1:24" ht="15.5" x14ac:dyDescent="0.4">
      <c r="A24" s="5">
        <v>93187</v>
      </c>
      <c r="B24" s="6">
        <v>43676</v>
      </c>
      <c r="C24" s="4" t="s">
        <v>57</v>
      </c>
      <c r="D24" s="4" t="s">
        <v>24</v>
      </c>
      <c r="E24" s="4" t="s">
        <v>48</v>
      </c>
      <c r="F24" s="4" t="s">
        <v>58</v>
      </c>
      <c r="G24" s="4" t="s">
        <v>49</v>
      </c>
      <c r="H24" s="8">
        <v>2.08</v>
      </c>
      <c r="I24" s="7">
        <v>0</v>
      </c>
      <c r="J24" s="4" t="s">
        <v>62</v>
      </c>
      <c r="K24" s="5">
        <v>4</v>
      </c>
      <c r="L24" s="4" t="s">
        <v>94</v>
      </c>
      <c r="M24" s="4" t="s">
        <v>630</v>
      </c>
      <c r="N24" s="4" t="s">
        <v>52</v>
      </c>
      <c r="O24" s="4" t="s">
        <v>32</v>
      </c>
      <c r="P24" s="4" t="s">
        <v>46</v>
      </c>
      <c r="Q24" s="4" t="s">
        <v>34</v>
      </c>
      <c r="R24" s="6">
        <v>42968</v>
      </c>
      <c r="S24" s="6"/>
      <c r="T24" s="4" t="s">
        <v>34</v>
      </c>
      <c r="U24" s="5">
        <v>0</v>
      </c>
      <c r="V24" s="4" t="s">
        <v>53</v>
      </c>
      <c r="W24" s="4" t="s">
        <v>36</v>
      </c>
      <c r="X24" s="4"/>
    </row>
    <row r="25" spans="1:24" ht="15.5" x14ac:dyDescent="0.4">
      <c r="A25" s="5">
        <v>94664</v>
      </c>
      <c r="B25" s="6">
        <v>43717</v>
      </c>
      <c r="C25" s="4" t="s">
        <v>425</v>
      </c>
      <c r="D25" s="4" t="s">
        <v>24</v>
      </c>
      <c r="E25" s="4" t="s">
        <v>48</v>
      </c>
      <c r="F25" s="4" t="s">
        <v>56</v>
      </c>
      <c r="G25" s="4" t="s">
        <v>49</v>
      </c>
      <c r="H25" s="8">
        <v>572.75</v>
      </c>
      <c r="I25" s="7">
        <v>0</v>
      </c>
      <c r="J25" s="4" t="s">
        <v>62</v>
      </c>
      <c r="K25" s="5">
        <v>6</v>
      </c>
      <c r="L25" s="4" t="s">
        <v>727</v>
      </c>
      <c r="M25" s="4" t="s">
        <v>778</v>
      </c>
      <c r="N25" s="4" t="s">
        <v>52</v>
      </c>
      <c r="O25" s="4" t="s">
        <v>32</v>
      </c>
      <c r="P25" s="4" t="s">
        <v>33</v>
      </c>
      <c r="Q25" s="4" t="s">
        <v>34</v>
      </c>
      <c r="R25" s="6">
        <v>40484</v>
      </c>
      <c r="S25" s="6"/>
      <c r="T25" s="4" t="s">
        <v>34</v>
      </c>
      <c r="U25" s="5">
        <v>0</v>
      </c>
      <c r="V25" s="4" t="s">
        <v>53</v>
      </c>
      <c r="W25" s="4" t="s">
        <v>36</v>
      </c>
      <c r="X25" s="4"/>
    </row>
    <row r="26" spans="1:24" ht="15.5" x14ac:dyDescent="0.4">
      <c r="A26" s="5">
        <v>94664</v>
      </c>
      <c r="B26" s="6">
        <v>43717</v>
      </c>
      <c r="C26" s="4" t="s">
        <v>425</v>
      </c>
      <c r="D26" s="4" t="s">
        <v>24</v>
      </c>
      <c r="E26" s="4" t="s">
        <v>48</v>
      </c>
      <c r="F26" s="4" t="s">
        <v>56</v>
      </c>
      <c r="G26" s="4" t="s">
        <v>49</v>
      </c>
      <c r="H26" s="8">
        <v>557.75</v>
      </c>
      <c r="I26" s="7">
        <v>0</v>
      </c>
      <c r="J26" s="4" t="s">
        <v>62</v>
      </c>
      <c r="K26" s="5">
        <v>6</v>
      </c>
      <c r="L26" s="4" t="s">
        <v>727</v>
      </c>
      <c r="M26" s="4" t="s">
        <v>778</v>
      </c>
      <c r="N26" s="4" t="s">
        <v>52</v>
      </c>
      <c r="O26" s="4" t="s">
        <v>32</v>
      </c>
      <c r="P26" s="4" t="s">
        <v>33</v>
      </c>
      <c r="Q26" s="4" t="s">
        <v>34</v>
      </c>
      <c r="R26" s="6">
        <v>40484</v>
      </c>
      <c r="S26" s="6"/>
      <c r="T26" s="4" t="s">
        <v>34</v>
      </c>
      <c r="U26" s="5">
        <v>0</v>
      </c>
      <c r="V26" s="4" t="s">
        <v>53</v>
      </c>
      <c r="W26" s="4" t="s">
        <v>36</v>
      </c>
      <c r="X26" s="4"/>
    </row>
    <row r="27" spans="1:24" ht="15.5" x14ac:dyDescent="0.4">
      <c r="A27" s="5">
        <v>94664</v>
      </c>
      <c r="B27" s="6">
        <v>43717</v>
      </c>
      <c r="C27" s="4" t="s">
        <v>425</v>
      </c>
      <c r="D27" s="4" t="s">
        <v>24</v>
      </c>
      <c r="E27" s="4" t="s">
        <v>48</v>
      </c>
      <c r="F27" s="4" t="s">
        <v>56</v>
      </c>
      <c r="G27" s="4" t="s">
        <v>49</v>
      </c>
      <c r="H27" s="8">
        <v>10.83</v>
      </c>
      <c r="I27" s="7">
        <v>0</v>
      </c>
      <c r="J27" s="4" t="s">
        <v>62</v>
      </c>
      <c r="K27" s="5">
        <v>6</v>
      </c>
      <c r="L27" s="4" t="s">
        <v>727</v>
      </c>
      <c r="M27" s="4" t="s">
        <v>778</v>
      </c>
      <c r="N27" s="4" t="s">
        <v>52</v>
      </c>
      <c r="O27" s="4" t="s">
        <v>32</v>
      </c>
      <c r="P27" s="4" t="s">
        <v>46</v>
      </c>
      <c r="Q27" s="4" t="s">
        <v>34</v>
      </c>
      <c r="R27" s="6">
        <v>40484</v>
      </c>
      <c r="S27" s="6"/>
      <c r="T27" s="4" t="s">
        <v>34</v>
      </c>
      <c r="U27" s="5">
        <v>0</v>
      </c>
      <c r="V27" s="4" t="s">
        <v>53</v>
      </c>
      <c r="W27" s="4" t="s">
        <v>36</v>
      </c>
      <c r="X27" s="4"/>
    </row>
    <row r="28" spans="1:24" ht="15.5" x14ac:dyDescent="0.4">
      <c r="A28" s="5">
        <v>94664</v>
      </c>
      <c r="B28" s="6">
        <v>43717</v>
      </c>
      <c r="C28" s="4" t="s">
        <v>425</v>
      </c>
      <c r="D28" s="4" t="s">
        <v>24</v>
      </c>
      <c r="E28" s="4" t="s">
        <v>48</v>
      </c>
      <c r="F28" s="4" t="s">
        <v>56</v>
      </c>
      <c r="G28" s="4" t="s">
        <v>49</v>
      </c>
      <c r="H28" s="8">
        <v>9.17</v>
      </c>
      <c r="I28" s="7">
        <v>0</v>
      </c>
      <c r="J28" s="4" t="s">
        <v>62</v>
      </c>
      <c r="K28" s="5">
        <v>6</v>
      </c>
      <c r="L28" s="4" t="s">
        <v>727</v>
      </c>
      <c r="M28" s="4" t="s">
        <v>778</v>
      </c>
      <c r="N28" s="4" t="s">
        <v>52</v>
      </c>
      <c r="O28" s="4" t="s">
        <v>32</v>
      </c>
      <c r="P28" s="4" t="s">
        <v>46</v>
      </c>
      <c r="Q28" s="4" t="s">
        <v>34</v>
      </c>
      <c r="R28" s="6">
        <v>40484</v>
      </c>
      <c r="S28" s="6"/>
      <c r="T28" s="4" t="s">
        <v>34</v>
      </c>
      <c r="U28" s="5">
        <v>0</v>
      </c>
      <c r="V28" s="4" t="s">
        <v>53</v>
      </c>
      <c r="W28" s="4" t="s">
        <v>36</v>
      </c>
      <c r="X28" s="4"/>
    </row>
    <row r="29" spans="1:24" ht="15.5" x14ac:dyDescent="0.4">
      <c r="A29" s="5">
        <v>94664</v>
      </c>
      <c r="B29" s="6">
        <v>43717</v>
      </c>
      <c r="C29" s="4" t="s">
        <v>57</v>
      </c>
      <c r="D29" s="4" t="s">
        <v>24</v>
      </c>
      <c r="E29" s="4" t="s">
        <v>48</v>
      </c>
      <c r="F29" s="4" t="s">
        <v>58</v>
      </c>
      <c r="G29" s="4" t="s">
        <v>49</v>
      </c>
      <c r="H29" s="8">
        <v>140</v>
      </c>
      <c r="I29" s="7">
        <v>0</v>
      </c>
      <c r="J29" s="4" t="s">
        <v>62</v>
      </c>
      <c r="K29" s="5">
        <v>6</v>
      </c>
      <c r="L29" s="4" t="s">
        <v>727</v>
      </c>
      <c r="M29" s="4" t="s">
        <v>778</v>
      </c>
      <c r="N29" s="4" t="s">
        <v>52</v>
      </c>
      <c r="O29" s="4" t="s">
        <v>32</v>
      </c>
      <c r="P29" s="4" t="s">
        <v>33</v>
      </c>
      <c r="Q29" s="4" t="s">
        <v>34</v>
      </c>
      <c r="R29" s="6">
        <v>42968</v>
      </c>
      <c r="S29" s="6"/>
      <c r="T29" s="4" t="s">
        <v>34</v>
      </c>
      <c r="U29" s="5">
        <v>0</v>
      </c>
      <c r="V29" s="4" t="s">
        <v>53</v>
      </c>
      <c r="W29" s="4" t="s">
        <v>36</v>
      </c>
      <c r="X29" s="4"/>
    </row>
    <row r="30" spans="1:24" ht="15.5" x14ac:dyDescent="0.4">
      <c r="A30" s="5">
        <v>94664</v>
      </c>
      <c r="B30" s="6">
        <v>43717</v>
      </c>
      <c r="C30" s="4" t="s">
        <v>57</v>
      </c>
      <c r="D30" s="4" t="s">
        <v>24</v>
      </c>
      <c r="E30" s="4" t="s">
        <v>48</v>
      </c>
      <c r="F30" s="4" t="s">
        <v>58</v>
      </c>
      <c r="G30" s="4" t="s">
        <v>49</v>
      </c>
      <c r="H30" s="8">
        <v>2.65</v>
      </c>
      <c r="I30" s="7">
        <v>0</v>
      </c>
      <c r="J30" s="4" t="s">
        <v>62</v>
      </c>
      <c r="K30" s="5">
        <v>6</v>
      </c>
      <c r="L30" s="4" t="s">
        <v>727</v>
      </c>
      <c r="M30" s="4" t="s">
        <v>778</v>
      </c>
      <c r="N30" s="4" t="s">
        <v>52</v>
      </c>
      <c r="O30" s="4" t="s">
        <v>32</v>
      </c>
      <c r="P30" s="4" t="s">
        <v>46</v>
      </c>
      <c r="Q30" s="4" t="s">
        <v>34</v>
      </c>
      <c r="R30" s="6">
        <v>42968</v>
      </c>
      <c r="S30" s="6"/>
      <c r="T30" s="4" t="s">
        <v>34</v>
      </c>
      <c r="U30" s="5">
        <v>0</v>
      </c>
      <c r="V30" s="4" t="s">
        <v>53</v>
      </c>
      <c r="W30" s="4" t="s">
        <v>36</v>
      </c>
      <c r="X30" s="4"/>
    </row>
    <row r="31" spans="1:24" ht="15.5" x14ac:dyDescent="0.4">
      <c r="A31" s="5">
        <v>94665</v>
      </c>
      <c r="B31" s="6">
        <v>43717</v>
      </c>
      <c r="C31" s="4" t="s">
        <v>425</v>
      </c>
      <c r="D31" s="4" t="s">
        <v>24</v>
      </c>
      <c r="E31" s="4" t="s">
        <v>48</v>
      </c>
      <c r="F31" s="4" t="s">
        <v>56</v>
      </c>
      <c r="G31" s="4" t="s">
        <v>49</v>
      </c>
      <c r="H31" s="8">
        <v>98.69</v>
      </c>
      <c r="I31" s="7">
        <v>0</v>
      </c>
      <c r="J31" s="4" t="s">
        <v>62</v>
      </c>
      <c r="K31" s="5">
        <v>6</v>
      </c>
      <c r="L31" s="4" t="s">
        <v>727</v>
      </c>
      <c r="M31" s="4" t="s">
        <v>779</v>
      </c>
      <c r="N31" s="4" t="s">
        <v>52</v>
      </c>
      <c r="O31" s="4" t="s">
        <v>32</v>
      </c>
      <c r="P31" s="4" t="s">
        <v>33</v>
      </c>
      <c r="Q31" s="4" t="s">
        <v>34</v>
      </c>
      <c r="R31" s="6">
        <v>40484</v>
      </c>
      <c r="S31" s="6"/>
      <c r="T31" s="4" t="s">
        <v>34</v>
      </c>
      <c r="U31" s="5">
        <v>0</v>
      </c>
      <c r="V31" s="4" t="s">
        <v>53</v>
      </c>
      <c r="W31" s="4" t="s">
        <v>36</v>
      </c>
      <c r="X31" s="4"/>
    </row>
    <row r="32" spans="1:24" ht="15.5" x14ac:dyDescent="0.4">
      <c r="A32" s="5">
        <v>94665</v>
      </c>
      <c r="B32" s="6">
        <v>43717</v>
      </c>
      <c r="C32" s="4" t="s">
        <v>425</v>
      </c>
      <c r="D32" s="4" t="s">
        <v>24</v>
      </c>
      <c r="E32" s="4" t="s">
        <v>48</v>
      </c>
      <c r="F32" s="4" t="s">
        <v>56</v>
      </c>
      <c r="G32" s="4" t="s">
        <v>49</v>
      </c>
      <c r="H32" s="8">
        <v>1.52</v>
      </c>
      <c r="I32" s="7">
        <v>0</v>
      </c>
      <c r="J32" s="4" t="s">
        <v>62</v>
      </c>
      <c r="K32" s="5">
        <v>6</v>
      </c>
      <c r="L32" s="4" t="s">
        <v>727</v>
      </c>
      <c r="M32" s="4" t="s">
        <v>779</v>
      </c>
      <c r="N32" s="4" t="s">
        <v>52</v>
      </c>
      <c r="O32" s="4" t="s">
        <v>32</v>
      </c>
      <c r="P32" s="4" t="s">
        <v>46</v>
      </c>
      <c r="Q32" s="4" t="s">
        <v>34</v>
      </c>
      <c r="R32" s="6">
        <v>40484</v>
      </c>
      <c r="S32" s="6"/>
      <c r="T32" s="4" t="s">
        <v>34</v>
      </c>
      <c r="U32" s="5">
        <v>0</v>
      </c>
      <c r="V32" s="4" t="s">
        <v>53</v>
      </c>
      <c r="W32" s="4" t="s">
        <v>36</v>
      </c>
      <c r="X32" s="4"/>
    </row>
    <row r="33" spans="1:24" ht="15.5" x14ac:dyDescent="0.4">
      <c r="A33" s="5">
        <v>95401</v>
      </c>
      <c r="B33" s="6">
        <v>43738</v>
      </c>
      <c r="C33" s="4" t="s">
        <v>425</v>
      </c>
      <c r="D33" s="4" t="s">
        <v>24</v>
      </c>
      <c r="E33" s="4" t="s">
        <v>48</v>
      </c>
      <c r="F33" s="4" t="s">
        <v>56</v>
      </c>
      <c r="G33" s="4" t="s">
        <v>49</v>
      </c>
      <c r="H33" s="8">
        <v>387.25</v>
      </c>
      <c r="I33" s="7">
        <v>0</v>
      </c>
      <c r="J33" s="4" t="s">
        <v>62</v>
      </c>
      <c r="K33" s="5">
        <v>6</v>
      </c>
      <c r="L33" s="4" t="s">
        <v>727</v>
      </c>
      <c r="M33" s="4" t="s">
        <v>842</v>
      </c>
      <c r="N33" s="4" t="s">
        <v>52</v>
      </c>
      <c r="O33" s="4" t="s">
        <v>32</v>
      </c>
      <c r="P33" s="4" t="s">
        <v>33</v>
      </c>
      <c r="Q33" s="4" t="s">
        <v>34</v>
      </c>
      <c r="R33" s="6">
        <v>40484</v>
      </c>
      <c r="S33" s="6"/>
      <c r="T33" s="4" t="s">
        <v>34</v>
      </c>
      <c r="U33" s="5">
        <v>0</v>
      </c>
      <c r="V33" s="4" t="s">
        <v>53</v>
      </c>
      <c r="W33" s="4" t="s">
        <v>36</v>
      </c>
      <c r="X33" s="4"/>
    </row>
    <row r="34" spans="1:24" ht="15.5" x14ac:dyDescent="0.4">
      <c r="A34" s="5">
        <v>95401</v>
      </c>
      <c r="B34" s="6">
        <v>43738</v>
      </c>
      <c r="C34" s="4" t="s">
        <v>425</v>
      </c>
      <c r="D34" s="4" t="s">
        <v>24</v>
      </c>
      <c r="E34" s="4" t="s">
        <v>48</v>
      </c>
      <c r="F34" s="4" t="s">
        <v>56</v>
      </c>
      <c r="G34" s="4" t="s">
        <v>49</v>
      </c>
      <c r="H34" s="8">
        <v>7.32</v>
      </c>
      <c r="I34" s="7">
        <v>0</v>
      </c>
      <c r="J34" s="4" t="s">
        <v>62</v>
      </c>
      <c r="K34" s="5">
        <v>6</v>
      </c>
      <c r="L34" s="4" t="s">
        <v>727</v>
      </c>
      <c r="M34" s="4" t="s">
        <v>842</v>
      </c>
      <c r="N34" s="4" t="s">
        <v>52</v>
      </c>
      <c r="O34" s="4" t="s">
        <v>32</v>
      </c>
      <c r="P34" s="4" t="s">
        <v>46</v>
      </c>
      <c r="Q34" s="4" t="s">
        <v>34</v>
      </c>
      <c r="R34" s="6">
        <v>40484</v>
      </c>
      <c r="S34" s="6"/>
      <c r="T34" s="4" t="s">
        <v>34</v>
      </c>
      <c r="U34" s="5">
        <v>0</v>
      </c>
      <c r="V34" s="4" t="s">
        <v>53</v>
      </c>
      <c r="W34" s="4" t="s">
        <v>36</v>
      </c>
      <c r="X34" s="4"/>
    </row>
    <row r="35" spans="1:24" ht="15.5" x14ac:dyDescent="0.4">
      <c r="A35" s="5">
        <v>90640</v>
      </c>
      <c r="B35" s="6">
        <v>43598</v>
      </c>
      <c r="C35" s="4" t="s">
        <v>47</v>
      </c>
      <c r="D35" s="4" t="s">
        <v>24</v>
      </c>
      <c r="E35" s="4" t="s">
        <v>48</v>
      </c>
      <c r="F35" s="4" t="s">
        <v>39</v>
      </c>
      <c r="G35" s="4" t="s">
        <v>49</v>
      </c>
      <c r="H35" s="8">
        <v>19.37</v>
      </c>
      <c r="I35" s="7">
        <v>0</v>
      </c>
      <c r="J35" s="4" t="s">
        <v>226</v>
      </c>
      <c r="K35" s="5">
        <v>2</v>
      </c>
      <c r="L35" s="4" t="s">
        <v>42</v>
      </c>
      <c r="M35" s="4" t="s">
        <v>227</v>
      </c>
      <c r="N35" s="4" t="s">
        <v>228</v>
      </c>
      <c r="O35" s="4" t="s">
        <v>32</v>
      </c>
      <c r="P35" s="4" t="s">
        <v>33</v>
      </c>
      <c r="Q35" s="4" t="s">
        <v>34</v>
      </c>
      <c r="R35" s="6">
        <v>40484</v>
      </c>
      <c r="S35" s="6"/>
      <c r="T35" s="4" t="s">
        <v>34</v>
      </c>
      <c r="U35" s="5">
        <v>0</v>
      </c>
      <c r="V35" s="4" t="s">
        <v>229</v>
      </c>
      <c r="W35" s="4" t="s">
        <v>36</v>
      </c>
      <c r="X35" s="4"/>
    </row>
    <row r="36" spans="1:24" ht="15.5" x14ac:dyDescent="0.4">
      <c r="A36" s="5">
        <v>90640</v>
      </c>
      <c r="B36" s="6">
        <v>43598</v>
      </c>
      <c r="C36" s="4" t="s">
        <v>47</v>
      </c>
      <c r="D36" s="4" t="s">
        <v>24</v>
      </c>
      <c r="E36" s="4" t="s">
        <v>48</v>
      </c>
      <c r="F36" s="4" t="s">
        <v>39</v>
      </c>
      <c r="G36" s="4" t="s">
        <v>49</v>
      </c>
      <c r="H36" s="8">
        <v>0.37</v>
      </c>
      <c r="I36" s="7">
        <v>0</v>
      </c>
      <c r="J36" s="4" t="s">
        <v>226</v>
      </c>
      <c r="K36" s="5">
        <v>2</v>
      </c>
      <c r="L36" s="4" t="s">
        <v>42</v>
      </c>
      <c r="M36" s="4" t="s">
        <v>227</v>
      </c>
      <c r="N36" s="4" t="s">
        <v>228</v>
      </c>
      <c r="O36" s="4" t="s">
        <v>32</v>
      </c>
      <c r="P36" s="4" t="s">
        <v>46</v>
      </c>
      <c r="Q36" s="4" t="s">
        <v>34</v>
      </c>
      <c r="R36" s="6">
        <v>40484</v>
      </c>
      <c r="S36" s="6"/>
      <c r="T36" s="4" t="s">
        <v>34</v>
      </c>
      <c r="U36" s="5">
        <v>0</v>
      </c>
      <c r="V36" s="4" t="s">
        <v>229</v>
      </c>
      <c r="W36" s="4" t="s">
        <v>36</v>
      </c>
      <c r="X36" s="4"/>
    </row>
    <row r="37" spans="1:24" ht="15.5" x14ac:dyDescent="0.4">
      <c r="A37" s="5">
        <v>92189</v>
      </c>
      <c r="B37" s="6">
        <v>43646</v>
      </c>
      <c r="C37" s="4" t="s">
        <v>521</v>
      </c>
      <c r="D37" s="4" t="s">
        <v>24</v>
      </c>
      <c r="E37" s="4" t="s">
        <v>48</v>
      </c>
      <c r="F37" s="4" t="s">
        <v>75</v>
      </c>
      <c r="G37" s="4" t="s">
        <v>49</v>
      </c>
      <c r="H37" s="8">
        <v>1838.04</v>
      </c>
      <c r="I37" s="7">
        <v>0</v>
      </c>
      <c r="J37" s="4" t="s">
        <v>62</v>
      </c>
      <c r="K37" s="5">
        <v>3</v>
      </c>
      <c r="L37" s="4" t="s">
        <v>94</v>
      </c>
      <c r="M37" s="4" t="s">
        <v>522</v>
      </c>
      <c r="N37" s="4" t="s">
        <v>228</v>
      </c>
      <c r="O37" s="4" t="s">
        <v>32</v>
      </c>
      <c r="P37" s="4" t="s">
        <v>33</v>
      </c>
      <c r="Q37" s="4" t="s">
        <v>34</v>
      </c>
      <c r="R37" s="6">
        <v>40484</v>
      </c>
      <c r="S37" s="6"/>
      <c r="T37" s="4" t="s">
        <v>34</v>
      </c>
      <c r="U37" s="5">
        <v>0</v>
      </c>
      <c r="V37" s="4" t="s">
        <v>229</v>
      </c>
      <c r="W37" s="4" t="s">
        <v>36</v>
      </c>
      <c r="X37" s="4"/>
    </row>
    <row r="38" spans="1:24" ht="15.5" x14ac:dyDescent="0.4">
      <c r="A38" s="5">
        <v>92189</v>
      </c>
      <c r="B38" s="6">
        <v>43646</v>
      </c>
      <c r="C38" s="4" t="s">
        <v>47</v>
      </c>
      <c r="D38" s="4" t="s">
        <v>24</v>
      </c>
      <c r="E38" s="4" t="s">
        <v>48</v>
      </c>
      <c r="F38" s="4" t="s">
        <v>39</v>
      </c>
      <c r="G38" s="4" t="s">
        <v>49</v>
      </c>
      <c r="H38" s="8">
        <v>970.64</v>
      </c>
      <c r="I38" s="7">
        <v>0</v>
      </c>
      <c r="J38" s="4" t="s">
        <v>62</v>
      </c>
      <c r="K38" s="5">
        <v>3</v>
      </c>
      <c r="L38" s="4" t="s">
        <v>94</v>
      </c>
      <c r="M38" s="4" t="s">
        <v>522</v>
      </c>
      <c r="N38" s="4" t="s">
        <v>228</v>
      </c>
      <c r="O38" s="4" t="s">
        <v>32</v>
      </c>
      <c r="P38" s="4" t="s">
        <v>33</v>
      </c>
      <c r="Q38" s="4" t="s">
        <v>34</v>
      </c>
      <c r="R38" s="6">
        <v>40484</v>
      </c>
      <c r="S38" s="6"/>
      <c r="T38" s="4" t="s">
        <v>34</v>
      </c>
      <c r="U38" s="5">
        <v>0</v>
      </c>
      <c r="V38" s="4" t="s">
        <v>229</v>
      </c>
      <c r="W38" s="4" t="s">
        <v>36</v>
      </c>
      <c r="X38" s="4"/>
    </row>
    <row r="39" spans="1:24" ht="15.5" x14ac:dyDescent="0.4">
      <c r="A39" s="5">
        <v>92189</v>
      </c>
      <c r="B39" s="6">
        <v>43646</v>
      </c>
      <c r="C39" s="4" t="s">
        <v>518</v>
      </c>
      <c r="D39" s="4" t="s">
        <v>24</v>
      </c>
      <c r="E39" s="4" t="s">
        <v>48</v>
      </c>
      <c r="F39" s="4" t="s">
        <v>127</v>
      </c>
      <c r="G39" s="4" t="s">
        <v>49</v>
      </c>
      <c r="H39" s="8">
        <v>463.82</v>
      </c>
      <c r="I39" s="7">
        <v>0</v>
      </c>
      <c r="J39" s="4" t="s">
        <v>62</v>
      </c>
      <c r="K39" s="5">
        <v>3</v>
      </c>
      <c r="L39" s="4" t="s">
        <v>94</v>
      </c>
      <c r="M39" s="4" t="s">
        <v>522</v>
      </c>
      <c r="N39" s="4" t="s">
        <v>228</v>
      </c>
      <c r="O39" s="4" t="s">
        <v>32</v>
      </c>
      <c r="P39" s="4" t="s">
        <v>33</v>
      </c>
      <c r="Q39" s="4" t="s">
        <v>34</v>
      </c>
      <c r="R39" s="6">
        <v>40484</v>
      </c>
      <c r="S39" s="6"/>
      <c r="T39" s="4" t="s">
        <v>34</v>
      </c>
      <c r="U39" s="5">
        <v>0</v>
      </c>
      <c r="V39" s="4" t="s">
        <v>229</v>
      </c>
      <c r="W39" s="4" t="s">
        <v>36</v>
      </c>
      <c r="X39" s="4"/>
    </row>
    <row r="40" spans="1:24" ht="15.5" x14ac:dyDescent="0.4">
      <c r="A40" s="5">
        <v>92792</v>
      </c>
      <c r="B40" s="6">
        <f>DATE(2019,7,10)</f>
        <v>43656</v>
      </c>
      <c r="C40" s="4" t="s">
        <v>47</v>
      </c>
      <c r="D40" t="s">
        <v>24</v>
      </c>
      <c r="E40" s="4" t="s">
        <v>48</v>
      </c>
      <c r="F40" s="4" t="s">
        <v>39</v>
      </c>
      <c r="G40" s="4" t="s">
        <v>49</v>
      </c>
      <c r="H40" s="7">
        <v>90.14</v>
      </c>
      <c r="I40" s="3">
        <v>0</v>
      </c>
      <c r="J40" s="4" t="s">
        <v>62</v>
      </c>
      <c r="K40" s="5">
        <v>4</v>
      </c>
      <c r="L40" t="s">
        <v>94</v>
      </c>
      <c r="M40" s="4" t="s">
        <v>580</v>
      </c>
      <c r="N40" s="4" t="s">
        <v>581</v>
      </c>
      <c r="O40" s="4" t="s">
        <v>32</v>
      </c>
      <c r="P40" s="4" t="s">
        <v>33</v>
      </c>
      <c r="Q40" s="4"/>
      <c r="R40" s="4"/>
      <c r="S40" s="4"/>
      <c r="T40" s="4"/>
      <c r="U40" s="4"/>
      <c r="V40" s="4"/>
      <c r="W40" s="4"/>
      <c r="X40" s="4"/>
    </row>
    <row r="41" spans="1:24" ht="15.5" x14ac:dyDescent="0.4">
      <c r="A41" s="5">
        <v>92792</v>
      </c>
      <c r="B41" s="6">
        <f>DATE(2019,7,10)</f>
        <v>43656</v>
      </c>
      <c r="C41" s="4" t="s">
        <v>47</v>
      </c>
      <c r="D41" t="s">
        <v>24</v>
      </c>
      <c r="E41" s="4" t="s">
        <v>48</v>
      </c>
      <c r="F41" s="4" t="s">
        <v>39</v>
      </c>
      <c r="G41" s="4" t="s">
        <v>49</v>
      </c>
      <c r="H41" s="7">
        <v>1.7</v>
      </c>
      <c r="I41" s="3">
        <v>0</v>
      </c>
      <c r="J41" s="4" t="s">
        <v>62</v>
      </c>
      <c r="K41" s="5">
        <v>4</v>
      </c>
      <c r="L41" t="s">
        <v>94</v>
      </c>
      <c r="M41" s="4" t="s">
        <v>580</v>
      </c>
      <c r="N41" s="4" t="s">
        <v>581</v>
      </c>
      <c r="O41" s="4" t="s">
        <v>32</v>
      </c>
      <c r="P41" s="4" t="s">
        <v>46</v>
      </c>
      <c r="Q41" s="4"/>
      <c r="R41" s="4"/>
      <c r="U41" s="4"/>
      <c r="V41" s="4"/>
      <c r="W41" s="4"/>
      <c r="X41" s="4"/>
    </row>
    <row r="42" spans="1:24" ht="15.5" x14ac:dyDescent="0.4">
      <c r="A42" s="5">
        <v>95061</v>
      </c>
      <c r="B42" s="6">
        <f>DATE(2019,9,23)</f>
        <v>43731</v>
      </c>
      <c r="C42" s="4" t="s">
        <v>47</v>
      </c>
      <c r="D42" t="s">
        <v>24</v>
      </c>
      <c r="E42" s="4" t="s">
        <v>48</v>
      </c>
      <c r="F42" s="4" t="s">
        <v>39</v>
      </c>
      <c r="G42" s="4" t="s">
        <v>49</v>
      </c>
      <c r="H42" s="7">
        <v>79.599999999999994</v>
      </c>
      <c r="I42" s="3">
        <v>0</v>
      </c>
      <c r="J42" s="4" t="s">
        <v>62</v>
      </c>
      <c r="K42" s="5">
        <v>6</v>
      </c>
      <c r="L42" t="s">
        <v>727</v>
      </c>
      <c r="M42" s="4" t="s">
        <v>818</v>
      </c>
      <c r="N42" s="4" t="s">
        <v>581</v>
      </c>
      <c r="O42" s="4" t="s">
        <v>32</v>
      </c>
      <c r="P42" s="4" t="s">
        <v>33</v>
      </c>
      <c r="Q42" s="4"/>
      <c r="R42" s="4"/>
      <c r="U42" s="4"/>
      <c r="V42" s="4"/>
      <c r="W42" s="4"/>
      <c r="X42" s="4"/>
    </row>
    <row r="43" spans="1:24" ht="15.5" x14ac:dyDescent="0.4">
      <c r="A43" s="5">
        <v>95061</v>
      </c>
      <c r="B43" s="6">
        <f>DATE(2019,9,23)</f>
        <v>43731</v>
      </c>
      <c r="C43" s="4" t="s">
        <v>47</v>
      </c>
      <c r="D43" t="s">
        <v>24</v>
      </c>
      <c r="E43" s="4" t="s">
        <v>48</v>
      </c>
      <c r="F43" s="4" t="s">
        <v>39</v>
      </c>
      <c r="G43" s="4" t="s">
        <v>49</v>
      </c>
      <c r="H43" s="7">
        <v>1.5</v>
      </c>
      <c r="I43" s="3">
        <v>0</v>
      </c>
      <c r="J43" s="4" t="s">
        <v>62</v>
      </c>
      <c r="K43" s="5">
        <v>6</v>
      </c>
      <c r="L43" t="s">
        <v>727</v>
      </c>
      <c r="M43" s="4" t="s">
        <v>818</v>
      </c>
      <c r="N43" s="4" t="s">
        <v>581</v>
      </c>
      <c r="O43" s="4" t="s">
        <v>32</v>
      </c>
      <c r="P43" s="4" t="s">
        <v>46</v>
      </c>
      <c r="Q43" s="4"/>
      <c r="R43" s="4"/>
      <c r="U43" s="4"/>
      <c r="V43" s="4"/>
      <c r="W43" s="4"/>
      <c r="X43" s="4"/>
    </row>
  </sheetData>
  <autoFilter ref="A1:W43">
    <sortState ref="A2:W43">
      <sortCondition ref="N1:N43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workbookViewId="0">
      <selection activeCell="N43" sqref="M43:N52"/>
    </sheetView>
  </sheetViews>
  <sheetFormatPr defaultRowHeight="14" x14ac:dyDescent="0.4"/>
  <cols>
    <col min="1" max="1" width="9.5" bestFit="1" customWidth="1"/>
    <col min="2" max="2" width="15" bestFit="1" customWidth="1"/>
    <col min="3" max="3" width="49.5" bestFit="1" customWidth="1"/>
    <col min="4" max="4" width="32.69921875" bestFit="1" customWidth="1"/>
    <col min="5" max="5" width="23.69921875" bestFit="1" customWidth="1"/>
    <col min="6" max="6" width="14.69921875" hidden="1" customWidth="1"/>
    <col min="7" max="7" width="24" bestFit="1" customWidth="1"/>
    <col min="8" max="8" width="18.296875" bestFit="1" customWidth="1"/>
    <col min="9" max="10" width="22.5" hidden="1" customWidth="1"/>
    <col min="11" max="11" width="29.69921875" bestFit="1" customWidth="1"/>
    <col min="12" max="12" width="31.296875" bestFit="1" customWidth="1"/>
  </cols>
  <sheetData>
    <row r="1" spans="1:12" ht="15.5" x14ac:dyDescent="0.4">
      <c r="A1" s="4" t="str">
        <f>'Source Data'!A1</f>
        <v>Journal Entry</v>
      </c>
      <c r="B1" s="4" t="str">
        <f>'Source Data'!B1</f>
        <v>TRX Date</v>
      </c>
      <c r="C1" s="4" t="str">
        <f>'Source Data'!C1</f>
        <v>Account Description</v>
      </c>
      <c r="D1" s="4" t="s">
        <v>4</v>
      </c>
      <c r="E1" s="4" t="s">
        <v>5</v>
      </c>
      <c r="F1" s="4" t="str">
        <f>'Source Data'!H1</f>
        <v>Debit Amount</v>
      </c>
      <c r="G1" s="4" t="str">
        <f>'Source Data'!G1</f>
        <v>Segment5</v>
      </c>
      <c r="H1" s="4" t="str">
        <f>'Source Data'!J1</f>
        <v>Reference</v>
      </c>
      <c r="I1" s="4"/>
      <c r="J1" s="4" t="str">
        <f>'Source Data'!M1</f>
        <v>Originating Document Number</v>
      </c>
      <c r="K1" s="4" t="str">
        <f>'Source Data'!L1</f>
        <v>User Who Posted</v>
      </c>
      <c r="L1" s="4" t="str">
        <f>'Source Data'!N1</f>
        <v>Originating Master Name</v>
      </c>
    </row>
    <row r="2" spans="1:12" ht="15.5" x14ac:dyDescent="0.4">
      <c r="A2" s="5">
        <v>92792</v>
      </c>
      <c r="B2" s="6">
        <f>DATE(2019,7,10)</f>
        <v>43656</v>
      </c>
      <c r="C2" s="4" t="s">
        <v>47</v>
      </c>
      <c r="D2" s="4" t="s">
        <v>48</v>
      </c>
      <c r="E2" s="4" t="s">
        <v>39</v>
      </c>
      <c r="F2" s="4" t="s">
        <v>49</v>
      </c>
      <c r="G2" s="7">
        <v>90.14</v>
      </c>
      <c r="H2" s="7">
        <v>0</v>
      </c>
      <c r="I2" s="4" t="s">
        <v>62</v>
      </c>
      <c r="J2" s="5">
        <v>4</v>
      </c>
      <c r="K2" s="4" t="s">
        <v>94</v>
      </c>
      <c r="L2" s="4" t="s">
        <v>581</v>
      </c>
    </row>
    <row r="3" spans="1:12" ht="15.5" x14ac:dyDescent="0.4">
      <c r="A3" s="5">
        <v>92792</v>
      </c>
      <c r="B3" s="6">
        <f>DATE(2019,7,10)</f>
        <v>43656</v>
      </c>
      <c r="C3" s="4" t="s">
        <v>47</v>
      </c>
      <c r="D3" s="4" t="s">
        <v>48</v>
      </c>
      <c r="E3" s="4" t="s">
        <v>39</v>
      </c>
      <c r="F3" s="4" t="s">
        <v>49</v>
      </c>
      <c r="G3" s="7">
        <v>1.7</v>
      </c>
      <c r="H3" s="7">
        <v>0</v>
      </c>
      <c r="I3" s="4" t="s">
        <v>62</v>
      </c>
      <c r="J3" s="5">
        <v>4</v>
      </c>
      <c r="K3" s="4" t="s">
        <v>94</v>
      </c>
      <c r="L3" s="4" t="s">
        <v>581</v>
      </c>
    </row>
    <row r="4" spans="1:12" ht="15.5" x14ac:dyDescent="0.4">
      <c r="A4" s="5">
        <v>95061</v>
      </c>
      <c r="B4" s="6">
        <f>DATE(2019,9,23)</f>
        <v>43731</v>
      </c>
      <c r="C4" s="4" t="s">
        <v>47</v>
      </c>
      <c r="D4" s="4" t="s">
        <v>48</v>
      </c>
      <c r="E4" s="4" t="s">
        <v>39</v>
      </c>
      <c r="F4" s="4" t="s">
        <v>49</v>
      </c>
      <c r="G4" s="7">
        <v>79.599999999999994</v>
      </c>
      <c r="H4" s="7">
        <v>0</v>
      </c>
      <c r="I4" s="4" t="s">
        <v>62</v>
      </c>
      <c r="J4" s="5">
        <v>6</v>
      </c>
      <c r="K4" s="4" t="s">
        <v>727</v>
      </c>
      <c r="L4" s="4" t="s">
        <v>581</v>
      </c>
    </row>
    <row r="5" spans="1:12" ht="15.5" x14ac:dyDescent="0.4">
      <c r="A5" s="5">
        <v>95061</v>
      </c>
      <c r="B5" s="6">
        <f>DATE(2019,9,23)</f>
        <v>43731</v>
      </c>
      <c r="C5" s="4" t="s">
        <v>47</v>
      </c>
      <c r="D5" s="4" t="s">
        <v>48</v>
      </c>
      <c r="E5" s="4" t="s">
        <v>39</v>
      </c>
      <c r="F5" s="4" t="s">
        <v>49</v>
      </c>
      <c r="G5" s="7">
        <v>1.5</v>
      </c>
      <c r="H5" s="7">
        <v>0</v>
      </c>
      <c r="I5" s="4" t="s">
        <v>62</v>
      </c>
      <c r="J5" s="5">
        <v>6</v>
      </c>
      <c r="K5" s="4" t="s">
        <v>727</v>
      </c>
      <c r="L5" s="4" t="s">
        <v>581</v>
      </c>
    </row>
    <row r="6" spans="1:12" ht="16" thickBot="1" x14ac:dyDescent="0.45">
      <c r="A6" s="4"/>
      <c r="B6" s="4"/>
      <c r="C6" s="4"/>
      <c r="D6" s="4"/>
      <c r="E6" s="4" t="s">
        <v>884</v>
      </c>
      <c r="F6" s="4"/>
      <c r="G6" s="59">
        <f>SUM(G2:G5)</f>
        <v>172.94</v>
      </c>
      <c r="H6" s="4"/>
      <c r="I6" s="4"/>
      <c r="J6" s="4"/>
      <c r="K6" s="4"/>
      <c r="L6" s="4"/>
    </row>
    <row r="7" spans="1:12" ht="15.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5" x14ac:dyDescent="0.4">
      <c r="A8" s="4"/>
      <c r="B8" s="4"/>
      <c r="C8" s="10" t="s">
        <v>871</v>
      </c>
      <c r="D8" s="10"/>
      <c r="E8" s="11"/>
      <c r="F8" s="11"/>
      <c r="G8" s="10"/>
      <c r="H8" s="10"/>
      <c r="I8" s="4"/>
      <c r="J8" s="4"/>
      <c r="K8" s="4"/>
      <c r="L8" s="4"/>
    </row>
    <row r="9" spans="1:12" ht="15.5" x14ac:dyDescent="0.4">
      <c r="A9" s="4"/>
      <c r="B9" s="4"/>
      <c r="C9" s="17" t="s">
        <v>869</v>
      </c>
      <c r="D9" s="17" t="s">
        <v>868</v>
      </c>
      <c r="E9" s="17" t="s">
        <v>15</v>
      </c>
      <c r="F9" s="17" t="s">
        <v>867</v>
      </c>
      <c r="G9" s="12" t="s">
        <v>872</v>
      </c>
      <c r="H9" s="12" t="s">
        <v>874</v>
      </c>
      <c r="I9" s="4"/>
      <c r="J9" s="4"/>
      <c r="K9" s="4"/>
      <c r="L9" s="4"/>
    </row>
    <row r="10" spans="1:12" ht="15.5" x14ac:dyDescent="0.4">
      <c r="A10" s="4"/>
      <c r="B10" s="4"/>
      <c r="C10" s="16">
        <v>43715</v>
      </c>
      <c r="D10" s="13" t="s">
        <v>875</v>
      </c>
      <c r="E10" s="14" t="s">
        <v>870</v>
      </c>
      <c r="F10" s="14">
        <v>5.4100884955752209</v>
      </c>
      <c r="G10" s="14">
        <v>90.14</v>
      </c>
      <c r="H10" s="13"/>
      <c r="I10" s="4"/>
      <c r="J10" s="4"/>
      <c r="K10" s="4"/>
      <c r="L10" s="4"/>
    </row>
    <row r="11" spans="1:12" ht="15.5" x14ac:dyDescent="0.4">
      <c r="A11" s="4"/>
      <c r="B11" s="4"/>
      <c r="C11" s="16">
        <v>43715</v>
      </c>
      <c r="D11" s="13" t="s">
        <v>875</v>
      </c>
      <c r="E11" s="14" t="s">
        <v>870</v>
      </c>
      <c r="F11" s="14">
        <v>10.820176991150442</v>
      </c>
      <c r="G11" s="14">
        <v>1.7</v>
      </c>
      <c r="H11" s="13"/>
      <c r="I11" s="4"/>
      <c r="J11" s="4"/>
      <c r="K11" s="4"/>
      <c r="L11" s="4"/>
    </row>
    <row r="12" spans="1:12" ht="15.5" x14ac:dyDescent="0.4">
      <c r="A12" s="4"/>
      <c r="B12" s="4"/>
      <c r="C12" s="16">
        <v>43732</v>
      </c>
      <c r="D12" s="13" t="s">
        <v>875</v>
      </c>
      <c r="E12" s="14" t="s">
        <v>870</v>
      </c>
      <c r="F12" s="14">
        <v>83.308485840707974</v>
      </c>
      <c r="G12" s="14">
        <v>79.599999999999994</v>
      </c>
      <c r="H12" s="13"/>
      <c r="I12" s="4"/>
      <c r="J12" s="4"/>
      <c r="K12" s="4"/>
      <c r="L12" s="4"/>
    </row>
    <row r="13" spans="1:12" ht="16" thickBot="1" x14ac:dyDescent="0.45">
      <c r="A13" s="4"/>
      <c r="B13" s="4"/>
      <c r="C13" s="18">
        <v>43732</v>
      </c>
      <c r="D13" s="19" t="s">
        <v>875</v>
      </c>
      <c r="E13" s="20" t="s">
        <v>870</v>
      </c>
      <c r="F13" s="20">
        <v>76.956029203539842</v>
      </c>
      <c r="G13" s="20">
        <v>1.5</v>
      </c>
      <c r="H13" s="19"/>
      <c r="I13" s="4"/>
      <c r="J13" s="4"/>
      <c r="K13" s="4"/>
      <c r="L13" s="4"/>
    </row>
    <row r="14" spans="1:12" ht="16" thickBot="1" x14ac:dyDescent="0.45">
      <c r="A14" s="4"/>
      <c r="B14" s="4"/>
      <c r="C14" s="21" t="s">
        <v>873</v>
      </c>
      <c r="D14" s="22"/>
      <c r="E14" s="23"/>
      <c r="F14" s="23">
        <v>176.49478053097346</v>
      </c>
      <c r="G14" s="25">
        <f>SUM(G10:G13)</f>
        <v>172.94</v>
      </c>
      <c r="H14" s="24"/>
      <c r="I14" s="4"/>
      <c r="J14" s="4"/>
      <c r="K14" s="4"/>
      <c r="L14" s="4"/>
    </row>
    <row r="15" spans="1:12" ht="15.5" x14ac:dyDescent="0.4">
      <c r="A15" s="4"/>
      <c r="B15" s="4"/>
      <c r="C15" s="15"/>
      <c r="D15" s="15"/>
      <c r="E15" s="15"/>
      <c r="F15" s="15"/>
      <c r="G15" s="15"/>
      <c r="H15" s="15"/>
      <c r="I15" s="4"/>
      <c r="J15" s="4"/>
      <c r="K15" s="4"/>
      <c r="L15" s="4"/>
    </row>
    <row r="16" spans="1:12" ht="15.5" x14ac:dyDescent="0.4">
      <c r="A16" s="4"/>
      <c r="B16" s="4"/>
      <c r="C16" s="15"/>
      <c r="D16" s="4"/>
      <c r="E16" s="35" t="s">
        <v>885</v>
      </c>
      <c r="F16" s="15"/>
      <c r="G16" s="4">
        <f>G6</f>
        <v>172.94</v>
      </c>
      <c r="H16" s="4"/>
      <c r="I16" s="4"/>
      <c r="J16" s="4"/>
      <c r="K16" s="4"/>
      <c r="L16" s="4"/>
    </row>
    <row r="17" spans="1:12" ht="16" thickBot="1" x14ac:dyDescent="0.45">
      <c r="A17" s="4"/>
      <c r="B17" s="4"/>
      <c r="C17" s="15"/>
      <c r="D17" s="4"/>
      <c r="E17" s="42" t="s">
        <v>886</v>
      </c>
      <c r="F17" s="42"/>
      <c r="G17" s="60">
        <f>G6-G14</f>
        <v>0</v>
      </c>
      <c r="H17" s="4"/>
      <c r="I17" s="4"/>
      <c r="J17" s="4"/>
      <c r="K17" s="4"/>
      <c r="L17" s="4"/>
    </row>
    <row r="18" spans="1:12" ht="15.5" x14ac:dyDescent="0.4">
      <c r="A18" s="4"/>
      <c r="B18" s="4"/>
      <c r="C18" s="15"/>
      <c r="D18" s="15"/>
      <c r="E18" s="15"/>
      <c r="F18" s="61"/>
      <c r="G18" s="15"/>
      <c r="H18" s="15"/>
      <c r="I18" s="4"/>
      <c r="J18" s="4"/>
      <c r="K18" s="4"/>
      <c r="L18" s="4"/>
    </row>
    <row r="19" spans="1:12" ht="15.5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workbookViewId="0">
      <selection activeCell="N43" sqref="M43:N52"/>
    </sheetView>
  </sheetViews>
  <sheetFormatPr defaultRowHeight="14" x14ac:dyDescent="0.4"/>
  <cols>
    <col min="1" max="1" width="19" bestFit="1" customWidth="1"/>
    <col min="2" max="2" width="17.69921875" customWidth="1"/>
    <col min="3" max="3" width="49.5" bestFit="1" customWidth="1"/>
    <col min="4" max="4" width="23.296875" bestFit="1" customWidth="1"/>
    <col min="5" max="5" width="23.69921875" bestFit="1" customWidth="1"/>
    <col min="6" max="6" width="14.5" bestFit="1" customWidth="1"/>
    <col min="7" max="7" width="19.19921875" bestFit="1" customWidth="1"/>
    <col min="8" max="8" width="33.5" bestFit="1" customWidth="1"/>
    <col min="10" max="10" width="24.19921875" hidden="1" customWidth="1"/>
    <col min="11" max="11" width="41.296875" bestFit="1" customWidth="1"/>
    <col min="12" max="12" width="33.5" bestFit="1" customWidth="1"/>
  </cols>
  <sheetData>
    <row r="1" spans="1:13" ht="15.5" x14ac:dyDescent="0.4">
      <c r="A1" s="9" t="s">
        <v>0</v>
      </c>
      <c r="B1" s="9" t="s">
        <v>1</v>
      </c>
      <c r="C1" s="9" t="s">
        <v>2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4"/>
    </row>
    <row r="2" spans="1:13" ht="15.5" x14ac:dyDescent="0.4">
      <c r="A2" s="5">
        <v>90640</v>
      </c>
      <c r="B2" s="6">
        <v>43598</v>
      </c>
      <c r="C2" s="4" t="s">
        <v>47</v>
      </c>
      <c r="D2" s="26">
        <v>71110</v>
      </c>
      <c r="E2" s="26">
        <v>62410</v>
      </c>
      <c r="F2" s="26">
        <v>90</v>
      </c>
      <c r="G2" s="8">
        <v>19.37</v>
      </c>
      <c r="H2" s="4" t="s">
        <v>226</v>
      </c>
      <c r="I2" s="5">
        <v>2</v>
      </c>
      <c r="J2" s="4" t="s">
        <v>42</v>
      </c>
      <c r="K2" s="4" t="s">
        <v>227</v>
      </c>
      <c r="L2" s="4" t="s">
        <v>228</v>
      </c>
      <c r="M2" s="4"/>
    </row>
    <row r="3" spans="1:13" ht="15.5" x14ac:dyDescent="0.4">
      <c r="A3" s="5">
        <v>90640</v>
      </c>
      <c r="B3" s="6">
        <v>43598</v>
      </c>
      <c r="C3" s="4" t="s">
        <v>47</v>
      </c>
      <c r="D3" s="26">
        <v>71110</v>
      </c>
      <c r="E3" s="26">
        <v>62410</v>
      </c>
      <c r="F3" s="26">
        <v>90</v>
      </c>
      <c r="G3" s="8">
        <v>0.37</v>
      </c>
      <c r="H3" s="4" t="s">
        <v>226</v>
      </c>
      <c r="I3" s="5">
        <v>2</v>
      </c>
      <c r="J3" s="4" t="s">
        <v>42</v>
      </c>
      <c r="K3" s="4" t="s">
        <v>227</v>
      </c>
      <c r="L3" s="4" t="s">
        <v>228</v>
      </c>
      <c r="M3" s="4"/>
    </row>
    <row r="4" spans="1:13" ht="15.5" x14ac:dyDescent="0.4">
      <c r="A4" s="5">
        <v>92189</v>
      </c>
      <c r="B4" s="6">
        <v>43646</v>
      </c>
      <c r="C4" s="4" t="s">
        <v>521</v>
      </c>
      <c r="D4" s="26">
        <v>71110</v>
      </c>
      <c r="E4" s="26">
        <v>61030</v>
      </c>
      <c r="F4" s="26">
        <v>90</v>
      </c>
      <c r="G4" s="8">
        <v>1838.04</v>
      </c>
      <c r="H4" s="4" t="s">
        <v>62</v>
      </c>
      <c r="I4" s="5">
        <v>3</v>
      </c>
      <c r="J4" s="4" t="s">
        <v>94</v>
      </c>
      <c r="K4" s="4" t="s">
        <v>522</v>
      </c>
      <c r="L4" s="4" t="s">
        <v>228</v>
      </c>
      <c r="M4" s="4"/>
    </row>
    <row r="5" spans="1:13" ht="15.5" x14ac:dyDescent="0.4">
      <c r="A5" s="5">
        <v>92189</v>
      </c>
      <c r="B5" s="6">
        <v>43646</v>
      </c>
      <c r="C5" s="4" t="s">
        <v>47</v>
      </c>
      <c r="D5" s="26">
        <v>71110</v>
      </c>
      <c r="E5" s="26">
        <v>62410</v>
      </c>
      <c r="F5" s="26">
        <v>90</v>
      </c>
      <c r="G5" s="8">
        <v>970.64</v>
      </c>
      <c r="H5" s="4" t="s">
        <v>62</v>
      </c>
      <c r="I5" s="5">
        <v>3</v>
      </c>
      <c r="J5" s="4" t="s">
        <v>94</v>
      </c>
      <c r="K5" s="4" t="s">
        <v>522</v>
      </c>
      <c r="L5" s="4" t="s">
        <v>228</v>
      </c>
      <c r="M5" s="4"/>
    </row>
    <row r="6" spans="1:13" ht="15.5" x14ac:dyDescent="0.4">
      <c r="A6" s="5">
        <v>92189</v>
      </c>
      <c r="B6" s="6">
        <v>43646</v>
      </c>
      <c r="C6" s="4" t="s">
        <v>518</v>
      </c>
      <c r="D6" s="26">
        <v>71110</v>
      </c>
      <c r="E6" s="26">
        <v>66020</v>
      </c>
      <c r="F6" s="26">
        <v>90</v>
      </c>
      <c r="G6" s="8">
        <v>463.82</v>
      </c>
      <c r="H6" s="4" t="s">
        <v>62</v>
      </c>
      <c r="I6" s="5">
        <v>3</v>
      </c>
      <c r="J6" s="4" t="s">
        <v>94</v>
      </c>
      <c r="K6" s="4" t="s">
        <v>522</v>
      </c>
      <c r="L6" s="4" t="s">
        <v>228</v>
      </c>
      <c r="M6" s="4"/>
    </row>
    <row r="7" spans="1:13" ht="15.5" x14ac:dyDescent="0.4">
      <c r="A7" s="4"/>
      <c r="B7" s="4"/>
      <c r="C7" s="4"/>
      <c r="D7" s="4"/>
      <c r="E7" s="4"/>
      <c r="F7" s="4"/>
      <c r="G7" s="28">
        <f>SUM(G2:G6)</f>
        <v>3292.2400000000002</v>
      </c>
      <c r="H7" s="4"/>
      <c r="I7" s="4"/>
      <c r="J7" s="4"/>
      <c r="K7" s="4"/>
      <c r="L7" s="4"/>
      <c r="M7" s="4"/>
    </row>
    <row r="8" spans="1:13" ht="15.5" x14ac:dyDescent="0.4">
      <c r="A8" s="4"/>
      <c r="B8" s="4"/>
      <c r="C8" s="4"/>
      <c r="D8" s="4"/>
      <c r="E8" s="4"/>
      <c r="F8" s="4" t="s">
        <v>883</v>
      </c>
      <c r="G8" s="8">
        <v>-2176.19</v>
      </c>
      <c r="H8" s="4"/>
      <c r="I8" s="4"/>
      <c r="J8" s="4"/>
      <c r="K8" s="4"/>
      <c r="L8" s="4"/>
      <c r="M8" s="4"/>
    </row>
    <row r="9" spans="1:13" ht="16" thickBot="1" x14ac:dyDescent="0.45">
      <c r="A9" s="4"/>
      <c r="B9" s="4"/>
      <c r="C9" s="4"/>
      <c r="D9" s="4"/>
      <c r="E9" s="4"/>
      <c r="F9" s="4"/>
      <c r="G9" s="40">
        <f>G7+G8</f>
        <v>1116.0500000000002</v>
      </c>
      <c r="H9" s="4"/>
      <c r="I9" s="4"/>
      <c r="J9" s="4"/>
      <c r="K9" s="4"/>
      <c r="L9" s="4"/>
      <c r="M9" s="4"/>
    </row>
    <row r="10" spans="1:13" ht="15.5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5" x14ac:dyDescent="0.4">
      <c r="A11" s="4"/>
      <c r="B11" s="4"/>
      <c r="C11" s="29" t="s">
        <v>871</v>
      </c>
      <c r="D11" s="29"/>
      <c r="E11" s="30"/>
      <c r="F11" s="30"/>
      <c r="G11" s="29"/>
      <c r="H11" s="29"/>
      <c r="I11" s="29"/>
      <c r="J11" s="4"/>
      <c r="K11" s="4"/>
      <c r="L11" s="4"/>
      <c r="M11" s="4"/>
    </row>
    <row r="12" spans="1:13" ht="15.5" x14ac:dyDescent="0.4">
      <c r="A12" s="4"/>
      <c r="B12" s="4"/>
      <c r="C12" s="38" t="s">
        <v>869</v>
      </c>
      <c r="D12" s="38" t="s">
        <v>868</v>
      </c>
      <c r="E12" s="38" t="s">
        <v>15</v>
      </c>
      <c r="F12" s="38" t="s">
        <v>867</v>
      </c>
      <c r="G12" s="39" t="s">
        <v>872</v>
      </c>
      <c r="H12" s="39" t="s">
        <v>874</v>
      </c>
      <c r="I12" s="39" t="s">
        <v>874</v>
      </c>
      <c r="J12" s="4"/>
      <c r="K12" s="4"/>
      <c r="L12" s="4"/>
      <c r="M12" s="4"/>
    </row>
    <row r="13" spans="1:13" ht="15.5" x14ac:dyDescent="0.4">
      <c r="A13" s="4"/>
      <c r="B13" s="4"/>
      <c r="C13" s="31" t="s">
        <v>877</v>
      </c>
      <c r="D13" s="31" t="s">
        <v>875</v>
      </c>
      <c r="E13" s="32" t="s">
        <v>870</v>
      </c>
      <c r="F13" s="32">
        <v>19.37</v>
      </c>
      <c r="G13" s="30"/>
      <c r="H13" s="29"/>
      <c r="I13" s="29"/>
      <c r="J13" s="4"/>
      <c r="K13" s="4"/>
      <c r="L13" s="4"/>
      <c r="M13" s="4"/>
    </row>
    <row r="14" spans="1:13" ht="15.5" x14ac:dyDescent="0.4">
      <c r="A14" s="4"/>
      <c r="B14" s="4"/>
      <c r="C14" s="33" t="s">
        <v>877</v>
      </c>
      <c r="D14" s="31" t="s">
        <v>875</v>
      </c>
      <c r="E14" s="32" t="s">
        <v>870</v>
      </c>
      <c r="F14" s="32">
        <v>0.37</v>
      </c>
      <c r="G14" s="30"/>
      <c r="H14" s="29"/>
      <c r="I14" s="34"/>
      <c r="J14" s="4"/>
      <c r="K14" s="4"/>
      <c r="L14" s="4"/>
      <c r="M14" s="4"/>
    </row>
    <row r="15" spans="1:13" ht="15.5" x14ac:dyDescent="0.4">
      <c r="A15" s="4"/>
      <c r="B15" s="4"/>
      <c r="C15" s="33" t="s">
        <v>878</v>
      </c>
      <c r="D15" s="31" t="s">
        <v>879</v>
      </c>
      <c r="E15" s="32" t="s">
        <v>880</v>
      </c>
      <c r="F15" s="32"/>
      <c r="G15" s="30"/>
      <c r="H15" s="29"/>
      <c r="I15" s="34"/>
      <c r="J15" s="4"/>
      <c r="K15" s="4"/>
      <c r="L15" s="4"/>
      <c r="M15" s="4"/>
    </row>
    <row r="16" spans="1:13" ht="15.5" x14ac:dyDescent="0.4">
      <c r="A16" s="4"/>
      <c r="B16" s="4"/>
      <c r="C16" s="33" t="s">
        <v>878</v>
      </c>
      <c r="D16" s="31" t="s">
        <v>875</v>
      </c>
      <c r="E16" s="32" t="s">
        <v>870</v>
      </c>
      <c r="F16" s="32">
        <v>632.49</v>
      </c>
      <c r="G16" s="30"/>
      <c r="H16" s="29"/>
      <c r="I16" s="34"/>
      <c r="J16" s="4"/>
      <c r="K16" s="4"/>
      <c r="L16" s="4"/>
      <c r="M16" s="4"/>
    </row>
    <row r="17" spans="1:13" ht="15.5" x14ac:dyDescent="0.4">
      <c r="A17" s="4"/>
      <c r="B17" s="4"/>
      <c r="C17" s="33" t="s">
        <v>878</v>
      </c>
      <c r="D17" s="31" t="s">
        <v>881</v>
      </c>
      <c r="E17" s="32" t="s">
        <v>882</v>
      </c>
      <c r="F17" s="32">
        <v>463.82</v>
      </c>
      <c r="G17" s="30"/>
      <c r="H17" s="29"/>
      <c r="I17" s="34"/>
      <c r="J17" s="4"/>
      <c r="K17" s="4"/>
      <c r="L17" s="4"/>
      <c r="M17" s="4"/>
    </row>
    <row r="18" spans="1:13" ht="16" thickBot="1" x14ac:dyDescent="0.45">
      <c r="A18" s="4"/>
      <c r="B18" s="4"/>
      <c r="C18" s="43" t="s">
        <v>873</v>
      </c>
      <c r="D18" s="43"/>
      <c r="E18" s="44"/>
      <c r="F18" s="44">
        <f>SUM(F13:F17)</f>
        <v>1116.05</v>
      </c>
      <c r="G18" s="29"/>
      <c r="H18" s="29"/>
      <c r="I18" s="29"/>
      <c r="J18" s="4"/>
      <c r="K18" s="4"/>
      <c r="L18" s="4"/>
      <c r="M18" s="4"/>
    </row>
    <row r="19" spans="1:13" ht="15.5" x14ac:dyDescent="0.4">
      <c r="A19" s="4"/>
      <c r="B19" s="4"/>
      <c r="C19" s="35"/>
      <c r="D19" s="35"/>
      <c r="E19" s="35"/>
      <c r="F19" s="35"/>
      <c r="G19" s="35"/>
      <c r="H19" s="35"/>
      <c r="I19" s="29"/>
      <c r="J19" s="4"/>
      <c r="K19" s="4"/>
      <c r="L19" s="4"/>
      <c r="M19" s="4"/>
    </row>
    <row r="20" spans="1:13" ht="15.5" x14ac:dyDescent="0.4">
      <c r="A20" s="4"/>
      <c r="B20" s="4"/>
      <c r="C20" s="35"/>
      <c r="D20" s="35" t="s">
        <v>885</v>
      </c>
      <c r="E20" s="35"/>
      <c r="F20" s="41">
        <f>G9</f>
        <v>1116.0500000000002</v>
      </c>
      <c r="G20" s="35"/>
      <c r="H20" s="35"/>
      <c r="I20" s="29"/>
      <c r="J20" s="4"/>
      <c r="K20" s="4"/>
      <c r="L20" s="4"/>
      <c r="M20" s="4"/>
    </row>
    <row r="21" spans="1:13" ht="16" thickBot="1" x14ac:dyDescent="0.45">
      <c r="A21" s="4"/>
      <c r="B21" s="4"/>
      <c r="C21" s="35"/>
      <c r="D21" s="42" t="s">
        <v>886</v>
      </c>
      <c r="E21" s="36"/>
      <c r="F21" s="37">
        <v>-2.688318584063154E-3</v>
      </c>
      <c r="G21" s="35"/>
      <c r="H21" s="35"/>
      <c r="I21" s="29"/>
      <c r="J21" s="4"/>
      <c r="K21" s="4"/>
      <c r="L21" s="4"/>
      <c r="M21" s="4"/>
    </row>
    <row r="22" spans="1:13" ht="15.5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5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5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5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To POST-FINAL</vt:lpstr>
      <vt:lpstr>To POST</vt:lpstr>
      <vt:lpstr>Pivot</vt:lpstr>
      <vt:lpstr>Exec Summary</vt:lpstr>
      <vt:lpstr>Sheet3</vt:lpstr>
      <vt:lpstr>GLDetail-MASTER</vt:lpstr>
      <vt:lpstr>Source Data</vt:lpstr>
      <vt:lpstr>D. Germain</vt:lpstr>
      <vt:lpstr>R. Sewda</vt:lpstr>
      <vt:lpstr>C. Dejak</vt:lpstr>
      <vt:lpstr>'To POST'!Print_Area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Sahil Chhabra</dc:creator>
  <cp:lastModifiedBy>Chopnikolov, Ivo</cp:lastModifiedBy>
  <cp:lastPrinted>2021-04-27T16:31:44Z</cp:lastPrinted>
  <dcterms:created xsi:type="dcterms:W3CDTF">2019-10-25T15:12:10Z</dcterms:created>
  <dcterms:modified xsi:type="dcterms:W3CDTF">2021-05-11T14:20:03Z</dcterms:modified>
</cp:coreProperties>
</file>